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temp\Personal\Super League 2526\"/>
    </mc:Choice>
  </mc:AlternateContent>
  <xr:revisionPtr revIDLastSave="0" documentId="13_ncr:1_{DAC824D1-FAAB-430D-92C6-DF1B874B5A88}" xr6:coauthVersionLast="47" xr6:coauthVersionMax="47" xr10:uidLastSave="{00000000-0000-0000-0000-000000000000}"/>
  <workbookProtection workbookAlgorithmName="SHA-512" workbookHashValue="PwG4tZeaEUBkbxYF1tRI+5LS1P4w4D1d7LApKYWk1HSd4LR+vRZi0sWKsSREQXP8j/B4ob9k+YssPktHtoB5EA==" workbookSaltValue="PEaW6B+UXHFOoWelYuyvDg==" workbookSpinCount="100000" lockStructure="1"/>
  <bookViews>
    <workbookView xWindow="-28920" yWindow="-120" windowWidth="29040" windowHeight="15720" xr2:uid="{00000000-000D-0000-FFFF-FFFF00000000}"/>
  </bookViews>
  <sheets>
    <sheet name="Scoresheet" sheetId="1" r:id="rId1"/>
    <sheet name="My Players" sheetId="5" r:id="rId2"/>
    <sheet name="DB" sheetId="2" state="hidden" r:id="rId3"/>
    <sheet name="Data" sheetId="4" r:id="rId4"/>
  </sheets>
  <definedNames>
    <definedName name="_xlnm._FilterDatabase" localSheetId="2" hidden="1">DB!$D$1:$F$18</definedName>
    <definedName name="_xlnm.Criteria" localSheetId="2">DB!$H$1</definedName>
    <definedName name="_xlnm.Extract" localSheetId="2">DB!$J$1:$L$1</definedName>
    <definedName name="MyNames">'My Players'!$C$10:$C$30</definedName>
    <definedName name="_xlnm.Print_Area" localSheetId="0">Scoresheet!$A$1:$S$193</definedName>
    <definedName name="W_L" localSheetId="0">Scoresheet!$D$16:$D$23,Scoresheet!$N$32,Scoresheet!$N$39,Scoresheet!$N$46,Scoresheet!$N$53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C192" i="1"/>
  <c r="C175" i="1"/>
  <c r="C158" i="1"/>
  <c r="C141" i="1"/>
  <c r="C124" i="1"/>
  <c r="C107" i="1"/>
  <c r="C90" i="1"/>
  <c r="D7" i="1" l="1"/>
  <c r="B5" i="4"/>
  <c r="B6" i="4"/>
  <c r="B7" i="4"/>
  <c r="B8" i="4"/>
  <c r="B9" i="4"/>
  <c r="B10" i="4"/>
  <c r="B11" i="4"/>
  <c r="B12" i="4"/>
  <c r="B13" i="4"/>
  <c r="B4" i="4"/>
  <c r="Z193" i="1"/>
  <c r="X193" i="1"/>
  <c r="U193" i="1"/>
  <c r="T193" i="1"/>
  <c r="T185" i="1"/>
  <c r="T187" i="1"/>
  <c r="T189" i="1"/>
  <c r="AM189" i="1" s="1"/>
  <c r="T191" i="1"/>
  <c r="T194" i="1"/>
  <c r="AG192" i="1"/>
  <c r="AC193" i="1"/>
  <c r="Z191" i="1"/>
  <c r="X191" i="1"/>
  <c r="W191" i="1" s="1"/>
  <c r="U191" i="1"/>
  <c r="AG190" i="1"/>
  <c r="AC191" i="1" s="1"/>
  <c r="Z189" i="1"/>
  <c r="X189" i="1"/>
  <c r="W189" i="1" s="1"/>
  <c r="V189" i="1" s="1"/>
  <c r="AH189" i="1" s="1"/>
  <c r="U189" i="1"/>
  <c r="AG188" i="1"/>
  <c r="AC189" i="1"/>
  <c r="AD187" i="1"/>
  <c r="Z187" i="1"/>
  <c r="X187" i="1"/>
  <c r="W187" i="1" s="1"/>
  <c r="U187" i="1"/>
  <c r="AB187" i="1" s="1"/>
  <c r="AM187" i="1"/>
  <c r="AG186" i="1"/>
  <c r="AC187" i="1" s="1"/>
  <c r="Z185" i="1"/>
  <c r="X185" i="1"/>
  <c r="U185" i="1"/>
  <c r="AB185" i="1"/>
  <c r="AM185" i="1"/>
  <c r="AG184" i="1"/>
  <c r="AC185" i="1"/>
  <c r="Z176" i="1"/>
  <c r="X176" i="1"/>
  <c r="U176" i="1"/>
  <c r="T176" i="1"/>
  <c r="AB176" i="1" s="1"/>
  <c r="AG175" i="1"/>
  <c r="AC176" i="1"/>
  <c r="Z174" i="1"/>
  <c r="X174" i="1"/>
  <c r="W174" i="1"/>
  <c r="V174" i="1" s="1"/>
  <c r="U174" i="1"/>
  <c r="T174" i="1"/>
  <c r="AB174" i="1" s="1"/>
  <c r="AG173" i="1"/>
  <c r="AC174" i="1"/>
  <c r="Z172" i="1"/>
  <c r="X172" i="1"/>
  <c r="U172" i="1"/>
  <c r="T172" i="1"/>
  <c r="AG171" i="1"/>
  <c r="AC172" i="1" s="1"/>
  <c r="AM172" i="1"/>
  <c r="AD170" i="1"/>
  <c r="Z170" i="1"/>
  <c r="X170" i="1"/>
  <c r="W170" i="1" s="1"/>
  <c r="U170" i="1"/>
  <c r="T170" i="1"/>
  <c r="AB170" i="1" s="1"/>
  <c r="AG169" i="1"/>
  <c r="AC170" i="1" s="1"/>
  <c r="Z168" i="1"/>
  <c r="X168" i="1"/>
  <c r="U168" i="1"/>
  <c r="T168" i="1"/>
  <c r="AG167" i="1"/>
  <c r="AC168" i="1" s="1"/>
  <c r="Z159" i="1"/>
  <c r="X159" i="1"/>
  <c r="W159" i="1" s="1"/>
  <c r="U159" i="1"/>
  <c r="T159" i="1"/>
  <c r="AM159" i="1"/>
  <c r="AG158" i="1"/>
  <c r="AC159" i="1" s="1"/>
  <c r="Z157" i="1"/>
  <c r="X157" i="1"/>
  <c r="U157" i="1"/>
  <c r="T157" i="1"/>
  <c r="AM157" i="1" s="1"/>
  <c r="AG156" i="1"/>
  <c r="AC157" i="1" s="1"/>
  <c r="Z155" i="1"/>
  <c r="X155" i="1"/>
  <c r="U155" i="1"/>
  <c r="T155" i="1"/>
  <c r="AB155" i="1" s="1"/>
  <c r="T151" i="1"/>
  <c r="T160" i="1" s="1"/>
  <c r="S148" i="1" s="1"/>
  <c r="T153" i="1"/>
  <c r="AM153" i="1" s="1"/>
  <c r="AG154" i="1"/>
  <c r="AC155" i="1" s="1"/>
  <c r="AD153" i="1"/>
  <c r="Z153" i="1"/>
  <c r="X153" i="1"/>
  <c r="W153" i="1" s="1"/>
  <c r="V153" i="1"/>
  <c r="AH153" i="1" s="1"/>
  <c r="U153" i="1"/>
  <c r="AB153" i="1"/>
  <c r="AG152" i="1"/>
  <c r="AC153" i="1" s="1"/>
  <c r="Z151" i="1"/>
  <c r="X151" i="1"/>
  <c r="W151" i="1" s="1"/>
  <c r="V151" i="1" s="1"/>
  <c r="AH151" i="1" s="1"/>
  <c r="U151" i="1"/>
  <c r="U160" i="1" s="1"/>
  <c r="AG150" i="1"/>
  <c r="AC151" i="1"/>
  <c r="Z142" i="1"/>
  <c r="X142" i="1"/>
  <c r="W142" i="1" s="1"/>
  <c r="U142" i="1"/>
  <c r="T142" i="1"/>
  <c r="AG141" i="1"/>
  <c r="AC142" i="1" s="1"/>
  <c r="Z140" i="1"/>
  <c r="X140" i="1"/>
  <c r="W140" i="1" s="1"/>
  <c r="V140" i="1" s="1"/>
  <c r="U140" i="1"/>
  <c r="T140" i="1"/>
  <c r="AM140" i="1"/>
  <c r="AG139" i="1"/>
  <c r="AC140" i="1" s="1"/>
  <c r="Z138" i="1"/>
  <c r="X138" i="1"/>
  <c r="V138" i="1" s="1"/>
  <c r="AH138" i="1" s="1"/>
  <c r="W138" i="1"/>
  <c r="U138" i="1"/>
  <c r="T138" i="1"/>
  <c r="AM138" i="1"/>
  <c r="AG137" i="1"/>
  <c r="AC138" i="1" s="1"/>
  <c r="AD136" i="1"/>
  <c r="Z136" i="1"/>
  <c r="X136" i="1"/>
  <c r="U136" i="1"/>
  <c r="Y138" i="1" s="1"/>
  <c r="U134" i="1"/>
  <c r="U143" i="1"/>
  <c r="T136" i="1"/>
  <c r="AM136" i="1"/>
  <c r="AG135" i="1"/>
  <c r="AC136" i="1" s="1"/>
  <c r="Z134" i="1"/>
  <c r="X134" i="1"/>
  <c r="W134" i="1"/>
  <c r="T134" i="1"/>
  <c r="AG133" i="1"/>
  <c r="AC134" i="1" s="1"/>
  <c r="T125" i="1"/>
  <c r="AM125" i="1"/>
  <c r="Z125" i="1"/>
  <c r="X125" i="1"/>
  <c r="W125" i="1"/>
  <c r="V125" i="1" s="1"/>
  <c r="AH125" i="1" s="1"/>
  <c r="U125" i="1"/>
  <c r="AG124" i="1"/>
  <c r="AC125" i="1"/>
  <c r="Z123" i="1"/>
  <c r="X123" i="1"/>
  <c r="W123" i="1" s="1"/>
  <c r="U123" i="1"/>
  <c r="T123" i="1"/>
  <c r="AG122" i="1"/>
  <c r="AC123" i="1"/>
  <c r="AG120" i="1"/>
  <c r="AC121" i="1"/>
  <c r="Z121" i="1"/>
  <c r="X121" i="1"/>
  <c r="U121" i="1"/>
  <c r="T121" i="1"/>
  <c r="T117" i="1"/>
  <c r="T126" i="1" s="1"/>
  <c r="T119" i="1"/>
  <c r="AM119" i="1" s="1"/>
  <c r="AD119" i="1"/>
  <c r="Z119" i="1"/>
  <c r="X119" i="1"/>
  <c r="V119" i="1" s="1"/>
  <c r="AH119" i="1" s="1"/>
  <c r="W119" i="1"/>
  <c r="U119" i="1"/>
  <c r="AG118" i="1"/>
  <c r="AC119" i="1" s="1"/>
  <c r="Z117" i="1"/>
  <c r="X117" i="1"/>
  <c r="U117" i="1"/>
  <c r="U126" i="1" s="1"/>
  <c r="AG116" i="1"/>
  <c r="AC117" i="1" s="1"/>
  <c r="Z108" i="1"/>
  <c r="X108" i="1"/>
  <c r="U108" i="1"/>
  <c r="T108" i="1"/>
  <c r="AM108" i="1"/>
  <c r="AG107" i="1"/>
  <c r="AC108" i="1"/>
  <c r="Z106" i="1"/>
  <c r="X106" i="1"/>
  <c r="W106" i="1" s="1"/>
  <c r="V106" i="1" s="1"/>
  <c r="AH106" i="1" s="1"/>
  <c r="U106" i="1"/>
  <c r="T106" i="1"/>
  <c r="AM106" i="1" s="1"/>
  <c r="AG105" i="1"/>
  <c r="AC106" i="1" s="1"/>
  <c r="Z104" i="1"/>
  <c r="X104" i="1"/>
  <c r="W104" i="1" s="1"/>
  <c r="V104" i="1" s="1"/>
  <c r="U104" i="1"/>
  <c r="T104" i="1"/>
  <c r="AM104" i="1" s="1"/>
  <c r="AG103" i="1"/>
  <c r="AC104" i="1"/>
  <c r="AD102" i="1"/>
  <c r="Z102" i="1"/>
  <c r="X102" i="1"/>
  <c r="W102" i="1"/>
  <c r="V102" i="1" s="1"/>
  <c r="U102" i="1"/>
  <c r="T102" i="1"/>
  <c r="AB102" i="1" s="1"/>
  <c r="AG101" i="1"/>
  <c r="AC102" i="1"/>
  <c r="AM102" i="1"/>
  <c r="Z100" i="1"/>
  <c r="X100" i="1"/>
  <c r="V100" i="1" s="1"/>
  <c r="AH100" i="1" s="1"/>
  <c r="W100" i="1"/>
  <c r="U100" i="1"/>
  <c r="AB100" i="1" s="1"/>
  <c r="T100" i="1"/>
  <c r="AM100" i="1" s="1"/>
  <c r="AG99" i="1"/>
  <c r="AC100" i="1"/>
  <c r="Z91" i="1"/>
  <c r="X91" i="1"/>
  <c r="W91" i="1" s="1"/>
  <c r="V91" i="1"/>
  <c r="AH91" i="1" s="1"/>
  <c r="U91" i="1"/>
  <c r="T91" i="1"/>
  <c r="AB91" i="1" s="1"/>
  <c r="T83" i="1"/>
  <c r="AB83" i="1" s="1"/>
  <c r="U83" i="1"/>
  <c r="T85" i="1"/>
  <c r="AB85" i="1" s="1"/>
  <c r="U85" i="1"/>
  <c r="T87" i="1"/>
  <c r="U87" i="1"/>
  <c r="AB87" i="1" s="1"/>
  <c r="T89" i="1"/>
  <c r="U89" i="1"/>
  <c r="AG90" i="1"/>
  <c r="AC91" i="1" s="1"/>
  <c r="Z89" i="1"/>
  <c r="X89" i="1"/>
  <c r="W89" i="1" s="1"/>
  <c r="AG88" i="1"/>
  <c r="AC89" i="1" s="1"/>
  <c r="Z87" i="1"/>
  <c r="X87" i="1"/>
  <c r="AG86" i="1"/>
  <c r="AC87" i="1" s="1"/>
  <c r="AM87" i="1"/>
  <c r="AD85" i="1"/>
  <c r="Z85" i="1"/>
  <c r="X85" i="1"/>
  <c r="W85" i="1" s="1"/>
  <c r="AM85" i="1"/>
  <c r="AG84" i="1"/>
  <c r="AC85" i="1"/>
  <c r="Z83" i="1"/>
  <c r="X83" i="1"/>
  <c r="W83" i="1"/>
  <c r="V83" i="1" s="1"/>
  <c r="AH83" i="1" s="1"/>
  <c r="AG82" i="1"/>
  <c r="AC83" i="1" s="1"/>
  <c r="Z74" i="1"/>
  <c r="X74" i="1"/>
  <c r="U74" i="1"/>
  <c r="AB74" i="1" s="1"/>
  <c r="T74" i="1"/>
  <c r="AM74" i="1"/>
  <c r="AG73" i="1"/>
  <c r="AC74" i="1" s="1"/>
  <c r="Z72" i="1"/>
  <c r="X72" i="1"/>
  <c r="W72" i="1" s="1"/>
  <c r="V72" i="1"/>
  <c r="AH72" i="1" s="1"/>
  <c r="U72" i="1"/>
  <c r="T72" i="1"/>
  <c r="AG71" i="1"/>
  <c r="AC72" i="1"/>
  <c r="Z70" i="1"/>
  <c r="X70" i="1"/>
  <c r="W70" i="1" s="1"/>
  <c r="U70" i="1"/>
  <c r="T70" i="1"/>
  <c r="AG69" i="1"/>
  <c r="AC70" i="1" s="1"/>
  <c r="AD68" i="1"/>
  <c r="Z68" i="1"/>
  <c r="X68" i="1"/>
  <c r="W68" i="1"/>
  <c r="V68" i="1" s="1"/>
  <c r="AH68" i="1" s="1"/>
  <c r="U68" i="1"/>
  <c r="Y70" i="1" s="1"/>
  <c r="T68" i="1"/>
  <c r="AG67" i="1"/>
  <c r="AC68" i="1"/>
  <c r="AM68" i="1"/>
  <c r="Z66" i="1"/>
  <c r="X66" i="1"/>
  <c r="U66" i="1"/>
  <c r="T66" i="1"/>
  <c r="AB66" i="1" s="1"/>
  <c r="AG65" i="1"/>
  <c r="AC66" i="1" s="1"/>
  <c r="AA56" i="1"/>
  <c r="Y56" i="1" s="1"/>
  <c r="W56" i="1"/>
  <c r="AD55" i="1"/>
  <c r="AD54" i="1"/>
  <c r="AA54" i="1"/>
  <c r="Y54" i="1" s="1"/>
  <c r="W54" i="1" s="1"/>
  <c r="AA49" i="1"/>
  <c r="Y49" i="1" s="1"/>
  <c r="W49" i="1" s="1"/>
  <c r="AD48" i="1"/>
  <c r="AD47" i="1"/>
  <c r="AA47" i="1"/>
  <c r="Y47" i="1" s="1"/>
  <c r="W47" i="1" s="1"/>
  <c r="AA42" i="1"/>
  <c r="Y42" i="1" s="1"/>
  <c r="W42" i="1"/>
  <c r="AD41" i="1"/>
  <c r="AD40" i="1"/>
  <c r="AA40" i="1"/>
  <c r="Y40" i="1"/>
  <c r="W40" i="1" s="1"/>
  <c r="AA35" i="1"/>
  <c r="Y35" i="1"/>
  <c r="W35" i="1" s="1"/>
  <c r="AD34" i="1"/>
  <c r="AD33" i="1"/>
  <c r="AA33" i="1"/>
  <c r="Y33" i="1"/>
  <c r="X21" i="1"/>
  <c r="Y21" i="1" s="1"/>
  <c r="D50" i="1"/>
  <c r="D48" i="1"/>
  <c r="E46" i="1"/>
  <c r="E50" i="1" s="1"/>
  <c r="E48" i="1"/>
  <c r="F46" i="1"/>
  <c r="F50" i="1" s="1"/>
  <c r="F48" i="1"/>
  <c r="F51" i="1" s="1"/>
  <c r="G46" i="1"/>
  <c r="G50" i="1"/>
  <c r="G48" i="1"/>
  <c r="G51" i="1" s="1"/>
  <c r="H46" i="1"/>
  <c r="H50" i="1"/>
  <c r="H48" i="1"/>
  <c r="H51" i="1" s="1"/>
  <c r="I46" i="1"/>
  <c r="I50" i="1"/>
  <c r="J46" i="1"/>
  <c r="J50" i="1"/>
  <c r="K46" i="1"/>
  <c r="K50" i="1" s="1"/>
  <c r="L46" i="1"/>
  <c r="L50" i="1" s="1"/>
  <c r="M46" i="1"/>
  <c r="M50" i="1" s="1"/>
  <c r="AN20" i="1"/>
  <c r="AH20" i="1" s="1"/>
  <c r="J8" i="4" s="1"/>
  <c r="AB20" i="1"/>
  <c r="AC20" i="1" s="1"/>
  <c r="Z20" i="1"/>
  <c r="AA20" i="1"/>
  <c r="X20" i="1"/>
  <c r="Y20" i="1" s="1"/>
  <c r="V20" i="1"/>
  <c r="W20" i="1" s="1"/>
  <c r="AO17" i="1"/>
  <c r="AO18" i="1"/>
  <c r="W11" i="1"/>
  <c r="W9" i="1"/>
  <c r="P12" i="4"/>
  <c r="Q12" i="4"/>
  <c r="R12" i="4"/>
  <c r="S12" i="4"/>
  <c r="T12" i="4"/>
  <c r="P13" i="4"/>
  <c r="Q13" i="4"/>
  <c r="R13" i="4"/>
  <c r="S13" i="4"/>
  <c r="T13" i="4"/>
  <c r="B86" i="1"/>
  <c r="C187" i="1"/>
  <c r="C170" i="1"/>
  <c r="C153" i="1"/>
  <c r="C136" i="1"/>
  <c r="C119" i="1"/>
  <c r="C102" i="1"/>
  <c r="C85" i="1"/>
  <c r="C68" i="1"/>
  <c r="D198" i="1"/>
  <c r="C198" i="1" s="1"/>
  <c r="D197" i="1"/>
  <c r="D196" i="1"/>
  <c r="D195" i="1"/>
  <c r="D194" i="1"/>
  <c r="S192" i="1"/>
  <c r="S198" i="1" s="1"/>
  <c r="R192" i="1"/>
  <c r="R198" i="1" s="1"/>
  <c r="Q192" i="1"/>
  <c r="Q198" i="1" s="1"/>
  <c r="P192" i="1"/>
  <c r="P198" i="1"/>
  <c r="O192" i="1"/>
  <c r="O198" i="1" s="1"/>
  <c r="N192" i="1"/>
  <c r="N198" i="1" s="1"/>
  <c r="M192" i="1"/>
  <c r="M198" i="1"/>
  <c r="L192" i="1"/>
  <c r="L198" i="1"/>
  <c r="K192" i="1"/>
  <c r="K198" i="1" s="1"/>
  <c r="J192" i="1"/>
  <c r="J198" i="1" s="1"/>
  <c r="I192" i="1"/>
  <c r="I198" i="1" s="1"/>
  <c r="H192" i="1"/>
  <c r="H198" i="1" s="1"/>
  <c r="G192" i="1"/>
  <c r="G198" i="1" s="1"/>
  <c r="F192" i="1"/>
  <c r="F198" i="1"/>
  <c r="E192" i="1"/>
  <c r="E198" i="1" s="1"/>
  <c r="B192" i="1"/>
  <c r="S190" i="1"/>
  <c r="S197" i="1"/>
  <c r="R190" i="1"/>
  <c r="R197" i="1" s="1"/>
  <c r="Q190" i="1"/>
  <c r="Q197" i="1" s="1"/>
  <c r="P190" i="1"/>
  <c r="P197" i="1"/>
  <c r="O190" i="1"/>
  <c r="O197" i="1"/>
  <c r="N190" i="1"/>
  <c r="N197" i="1"/>
  <c r="M190" i="1"/>
  <c r="M197" i="1"/>
  <c r="E190" i="1"/>
  <c r="F190" i="1"/>
  <c r="F197" i="1" s="1"/>
  <c r="G190" i="1"/>
  <c r="G197" i="1" s="1"/>
  <c r="H190" i="1"/>
  <c r="H197" i="1" s="1"/>
  <c r="I190" i="1"/>
  <c r="J190" i="1"/>
  <c r="J197" i="1" s="1"/>
  <c r="K190" i="1"/>
  <c r="L190" i="1"/>
  <c r="L197" i="1"/>
  <c r="K197" i="1"/>
  <c r="I197" i="1"/>
  <c r="E197" i="1"/>
  <c r="B190" i="1"/>
  <c r="S188" i="1"/>
  <c r="S196" i="1" s="1"/>
  <c r="R188" i="1"/>
  <c r="R196" i="1" s="1"/>
  <c r="Q188" i="1"/>
  <c r="Q196" i="1"/>
  <c r="P188" i="1"/>
  <c r="P196" i="1" s="1"/>
  <c r="O188" i="1"/>
  <c r="O196" i="1" s="1"/>
  <c r="N188" i="1"/>
  <c r="N196" i="1"/>
  <c r="M188" i="1"/>
  <c r="M196" i="1"/>
  <c r="L188" i="1"/>
  <c r="L196" i="1" s="1"/>
  <c r="E188" i="1"/>
  <c r="F188" i="1"/>
  <c r="G188" i="1"/>
  <c r="G196" i="1" s="1"/>
  <c r="H188" i="1"/>
  <c r="I188" i="1"/>
  <c r="I196" i="1" s="1"/>
  <c r="J188" i="1"/>
  <c r="J196" i="1" s="1"/>
  <c r="K188" i="1"/>
  <c r="K196" i="1" s="1"/>
  <c r="H196" i="1"/>
  <c r="F196" i="1"/>
  <c r="E196" i="1"/>
  <c r="B188" i="1"/>
  <c r="S186" i="1"/>
  <c r="S195" i="1" s="1"/>
  <c r="R186" i="1"/>
  <c r="R195" i="1" s="1"/>
  <c r="Q186" i="1"/>
  <c r="Q195" i="1"/>
  <c r="P186" i="1"/>
  <c r="P195" i="1"/>
  <c r="O186" i="1"/>
  <c r="O195" i="1"/>
  <c r="N186" i="1"/>
  <c r="N195" i="1"/>
  <c r="M186" i="1"/>
  <c r="M195" i="1" s="1"/>
  <c r="E186" i="1"/>
  <c r="F186" i="1"/>
  <c r="F195" i="1" s="1"/>
  <c r="G186" i="1"/>
  <c r="H186" i="1"/>
  <c r="H195" i="1" s="1"/>
  <c r="I186" i="1"/>
  <c r="I195" i="1" s="1"/>
  <c r="J186" i="1"/>
  <c r="J195" i="1" s="1"/>
  <c r="K186" i="1"/>
  <c r="K195" i="1" s="1"/>
  <c r="L186" i="1"/>
  <c r="L195" i="1"/>
  <c r="E195" i="1"/>
  <c r="G195" i="1"/>
  <c r="B186" i="1"/>
  <c r="S184" i="1"/>
  <c r="S194" i="1" s="1"/>
  <c r="R184" i="1"/>
  <c r="R194" i="1" s="1"/>
  <c r="Q184" i="1"/>
  <c r="Q194" i="1"/>
  <c r="P184" i="1"/>
  <c r="P194" i="1"/>
  <c r="O184" i="1"/>
  <c r="O194" i="1" s="1"/>
  <c r="N184" i="1"/>
  <c r="N194" i="1" s="1"/>
  <c r="M184" i="1"/>
  <c r="M194" i="1"/>
  <c r="L184" i="1"/>
  <c r="L194" i="1"/>
  <c r="K184" i="1"/>
  <c r="K194" i="1"/>
  <c r="J184" i="1"/>
  <c r="J194" i="1"/>
  <c r="E184" i="1"/>
  <c r="F184" i="1"/>
  <c r="G184" i="1"/>
  <c r="H184" i="1"/>
  <c r="I184" i="1"/>
  <c r="I194" i="1"/>
  <c r="E194" i="1"/>
  <c r="F194" i="1"/>
  <c r="G194" i="1"/>
  <c r="C194" i="1" s="1"/>
  <c r="H194" i="1"/>
  <c r="B184" i="1"/>
  <c r="D181" i="1"/>
  <c r="D180" i="1"/>
  <c r="D179" i="1"/>
  <c r="D178" i="1"/>
  <c r="D177" i="1"/>
  <c r="S175" i="1"/>
  <c r="S181" i="1" s="1"/>
  <c r="R175" i="1"/>
  <c r="R181" i="1" s="1"/>
  <c r="Q175" i="1"/>
  <c r="Q181" i="1"/>
  <c r="P175" i="1"/>
  <c r="P181" i="1" s="1"/>
  <c r="O175" i="1"/>
  <c r="O181" i="1" s="1"/>
  <c r="N175" i="1"/>
  <c r="N181" i="1"/>
  <c r="M175" i="1"/>
  <c r="M181" i="1"/>
  <c r="L175" i="1"/>
  <c r="L181" i="1" s="1"/>
  <c r="K175" i="1"/>
  <c r="K181" i="1" s="1"/>
  <c r="J175" i="1"/>
  <c r="J181" i="1" s="1"/>
  <c r="I175" i="1"/>
  <c r="I181" i="1" s="1"/>
  <c r="H175" i="1"/>
  <c r="H181" i="1" s="1"/>
  <c r="C181" i="1" s="1"/>
  <c r="G175" i="1"/>
  <c r="G181" i="1"/>
  <c r="F175" i="1"/>
  <c r="F181" i="1" s="1"/>
  <c r="E175" i="1"/>
  <c r="E181" i="1" s="1"/>
  <c r="B175" i="1"/>
  <c r="S173" i="1"/>
  <c r="S180" i="1" s="1"/>
  <c r="R173" i="1"/>
  <c r="R180" i="1" s="1"/>
  <c r="Q173" i="1"/>
  <c r="Q180" i="1"/>
  <c r="P173" i="1"/>
  <c r="P180" i="1"/>
  <c r="O173" i="1"/>
  <c r="O180" i="1"/>
  <c r="N173" i="1"/>
  <c r="N180" i="1"/>
  <c r="M173" i="1"/>
  <c r="M180" i="1" s="1"/>
  <c r="L173" i="1"/>
  <c r="L180" i="1" s="1"/>
  <c r="K173" i="1"/>
  <c r="K180" i="1"/>
  <c r="J173" i="1"/>
  <c r="J180" i="1"/>
  <c r="I173" i="1"/>
  <c r="I180" i="1" s="1"/>
  <c r="H173" i="1"/>
  <c r="H180" i="1" s="1"/>
  <c r="G173" i="1"/>
  <c r="G180" i="1"/>
  <c r="F173" i="1"/>
  <c r="F180" i="1"/>
  <c r="E173" i="1"/>
  <c r="E180" i="1"/>
  <c r="B173" i="1"/>
  <c r="S171" i="1"/>
  <c r="S179" i="1" s="1"/>
  <c r="R171" i="1"/>
  <c r="R179" i="1"/>
  <c r="Q171" i="1"/>
  <c r="Q179" i="1" s="1"/>
  <c r="P171" i="1"/>
  <c r="P179" i="1" s="1"/>
  <c r="O171" i="1"/>
  <c r="O179" i="1"/>
  <c r="N171" i="1"/>
  <c r="N179" i="1"/>
  <c r="M171" i="1"/>
  <c r="M179" i="1" s="1"/>
  <c r="L171" i="1"/>
  <c r="L179" i="1" s="1"/>
  <c r="K171" i="1"/>
  <c r="K179" i="1" s="1"/>
  <c r="E171" i="1"/>
  <c r="F171" i="1"/>
  <c r="G171" i="1"/>
  <c r="G179" i="1" s="1"/>
  <c r="H171" i="1"/>
  <c r="I171" i="1"/>
  <c r="J171" i="1"/>
  <c r="J179" i="1" s="1"/>
  <c r="I179" i="1"/>
  <c r="H179" i="1"/>
  <c r="F179" i="1"/>
  <c r="E179" i="1"/>
  <c r="B171" i="1"/>
  <c r="S169" i="1"/>
  <c r="S178" i="1" s="1"/>
  <c r="R169" i="1"/>
  <c r="R178" i="1" s="1"/>
  <c r="Q169" i="1"/>
  <c r="Q178" i="1"/>
  <c r="P169" i="1"/>
  <c r="P178" i="1"/>
  <c r="O169" i="1"/>
  <c r="O178" i="1"/>
  <c r="N169" i="1"/>
  <c r="N178" i="1" s="1"/>
  <c r="E169" i="1"/>
  <c r="F169" i="1"/>
  <c r="G169" i="1"/>
  <c r="H169" i="1"/>
  <c r="H178" i="1" s="1"/>
  <c r="I169" i="1"/>
  <c r="J169" i="1"/>
  <c r="J178" i="1" s="1"/>
  <c r="K169" i="1"/>
  <c r="K178" i="1" s="1"/>
  <c r="L169" i="1"/>
  <c r="L178" i="1" s="1"/>
  <c r="M169" i="1"/>
  <c r="M178" i="1" s="1"/>
  <c r="I178" i="1"/>
  <c r="G178" i="1"/>
  <c r="F178" i="1"/>
  <c r="E178" i="1"/>
  <c r="B169" i="1"/>
  <c r="S167" i="1"/>
  <c r="S177" i="1"/>
  <c r="R167" i="1"/>
  <c r="R177" i="1" s="1"/>
  <c r="Q167" i="1"/>
  <c r="Q177" i="1" s="1"/>
  <c r="P167" i="1"/>
  <c r="P177" i="1"/>
  <c r="O167" i="1"/>
  <c r="O177" i="1"/>
  <c r="N167" i="1"/>
  <c r="N177" i="1" s="1"/>
  <c r="M167" i="1"/>
  <c r="M177" i="1" s="1"/>
  <c r="L167" i="1"/>
  <c r="L177" i="1" s="1"/>
  <c r="E167" i="1"/>
  <c r="F167" i="1"/>
  <c r="G167" i="1"/>
  <c r="G177" i="1" s="1"/>
  <c r="H167" i="1"/>
  <c r="I167" i="1"/>
  <c r="J167" i="1"/>
  <c r="K167" i="1"/>
  <c r="K177" i="1" s="1"/>
  <c r="J177" i="1"/>
  <c r="I177" i="1"/>
  <c r="H177" i="1"/>
  <c r="F177" i="1"/>
  <c r="E177" i="1"/>
  <c r="B167" i="1"/>
  <c r="D164" i="1"/>
  <c r="D163" i="1"/>
  <c r="D162" i="1"/>
  <c r="D161" i="1"/>
  <c r="E152" i="1"/>
  <c r="E161" i="1" s="1"/>
  <c r="F152" i="1"/>
  <c r="F161" i="1" s="1"/>
  <c r="G152" i="1"/>
  <c r="G161" i="1"/>
  <c r="H152" i="1"/>
  <c r="H161" i="1" s="1"/>
  <c r="I152" i="1"/>
  <c r="I161" i="1" s="1"/>
  <c r="J152" i="1"/>
  <c r="J161" i="1"/>
  <c r="K152" i="1"/>
  <c r="K161" i="1"/>
  <c r="L152" i="1"/>
  <c r="L161" i="1" s="1"/>
  <c r="M152" i="1"/>
  <c r="M161" i="1" s="1"/>
  <c r="N152" i="1"/>
  <c r="N161" i="1" s="1"/>
  <c r="O152" i="1"/>
  <c r="O161" i="1" s="1"/>
  <c r="P152" i="1"/>
  <c r="P161" i="1" s="1"/>
  <c r="Q152" i="1"/>
  <c r="Q161" i="1"/>
  <c r="R152" i="1"/>
  <c r="R161" i="1" s="1"/>
  <c r="S152" i="1"/>
  <c r="S161" i="1" s="1"/>
  <c r="D160" i="1"/>
  <c r="S158" i="1"/>
  <c r="S164" i="1"/>
  <c r="R158" i="1"/>
  <c r="R164" i="1" s="1"/>
  <c r="Q158" i="1"/>
  <c r="Q164" i="1" s="1"/>
  <c r="P158" i="1"/>
  <c r="P164" i="1" s="1"/>
  <c r="O158" i="1"/>
  <c r="O164" i="1" s="1"/>
  <c r="N158" i="1"/>
  <c r="N164" i="1" s="1"/>
  <c r="M158" i="1"/>
  <c r="M164" i="1"/>
  <c r="L158" i="1"/>
  <c r="L164" i="1" s="1"/>
  <c r="K158" i="1"/>
  <c r="K164" i="1" s="1"/>
  <c r="J158" i="1"/>
  <c r="J164" i="1"/>
  <c r="I158" i="1"/>
  <c r="I164" i="1"/>
  <c r="H158" i="1"/>
  <c r="H164" i="1" s="1"/>
  <c r="G158" i="1"/>
  <c r="G164" i="1" s="1"/>
  <c r="F158" i="1"/>
  <c r="F164" i="1" s="1"/>
  <c r="E158" i="1"/>
  <c r="E164" i="1" s="1"/>
  <c r="B158" i="1"/>
  <c r="S156" i="1"/>
  <c r="S163" i="1" s="1"/>
  <c r="R156" i="1"/>
  <c r="R163" i="1" s="1"/>
  <c r="E156" i="1"/>
  <c r="E163" i="1"/>
  <c r="F156" i="1"/>
  <c r="F163" i="1"/>
  <c r="G156" i="1"/>
  <c r="G163" i="1" s="1"/>
  <c r="H156" i="1"/>
  <c r="H163" i="1" s="1"/>
  <c r="C163" i="1" s="1"/>
  <c r="I156" i="1"/>
  <c r="I163" i="1" s="1"/>
  <c r="J156" i="1"/>
  <c r="J163" i="1"/>
  <c r="K156" i="1"/>
  <c r="K163" i="1"/>
  <c r="L156" i="1"/>
  <c r="L163" i="1"/>
  <c r="M156" i="1"/>
  <c r="M163" i="1" s="1"/>
  <c r="N156" i="1"/>
  <c r="N163" i="1" s="1"/>
  <c r="O156" i="1"/>
  <c r="O163" i="1"/>
  <c r="P156" i="1"/>
  <c r="P163" i="1"/>
  <c r="Q156" i="1"/>
  <c r="Q163" i="1" s="1"/>
  <c r="B156" i="1"/>
  <c r="S154" i="1"/>
  <c r="S162" i="1" s="1"/>
  <c r="R154" i="1"/>
  <c r="R162" i="1"/>
  <c r="Q154" i="1"/>
  <c r="Q162" i="1"/>
  <c r="P154" i="1"/>
  <c r="P162" i="1"/>
  <c r="O154" i="1"/>
  <c r="O162" i="1" s="1"/>
  <c r="N154" i="1"/>
  <c r="N162" i="1" s="1"/>
  <c r="M154" i="1"/>
  <c r="M162" i="1"/>
  <c r="L154" i="1"/>
  <c r="L162" i="1"/>
  <c r="K154" i="1"/>
  <c r="K162" i="1" s="1"/>
  <c r="E154" i="1"/>
  <c r="E162" i="1" s="1"/>
  <c r="F154" i="1"/>
  <c r="F162" i="1" s="1"/>
  <c r="G154" i="1"/>
  <c r="H154" i="1"/>
  <c r="I154" i="1"/>
  <c r="J154" i="1"/>
  <c r="J162" i="1" s="1"/>
  <c r="I162" i="1"/>
  <c r="C162" i="1" s="1"/>
  <c r="H162" i="1"/>
  <c r="G162" i="1"/>
  <c r="B154" i="1"/>
  <c r="B152" i="1"/>
  <c r="S150" i="1"/>
  <c r="S160" i="1"/>
  <c r="R150" i="1"/>
  <c r="R160" i="1"/>
  <c r="Q150" i="1"/>
  <c r="Q160" i="1" s="1"/>
  <c r="P150" i="1"/>
  <c r="P160" i="1" s="1"/>
  <c r="O150" i="1"/>
  <c r="O160" i="1" s="1"/>
  <c r="N150" i="1"/>
  <c r="N160" i="1"/>
  <c r="M150" i="1"/>
  <c r="M160" i="1"/>
  <c r="L150" i="1"/>
  <c r="L160" i="1"/>
  <c r="E150" i="1"/>
  <c r="E160" i="1" s="1"/>
  <c r="C160" i="1" s="1"/>
  <c r="F150" i="1"/>
  <c r="G150" i="1"/>
  <c r="G160" i="1" s="1"/>
  <c r="H150" i="1"/>
  <c r="I150" i="1"/>
  <c r="J150" i="1"/>
  <c r="K150" i="1"/>
  <c r="K160" i="1"/>
  <c r="J160" i="1"/>
  <c r="I160" i="1"/>
  <c r="H160" i="1"/>
  <c r="F160" i="1"/>
  <c r="B150" i="1"/>
  <c r="D147" i="1"/>
  <c r="D146" i="1"/>
  <c r="D145" i="1"/>
  <c r="D144" i="1"/>
  <c r="D143" i="1"/>
  <c r="S141" i="1"/>
  <c r="S147" i="1" s="1"/>
  <c r="R141" i="1"/>
  <c r="R147" i="1" s="1"/>
  <c r="Q141" i="1"/>
  <c r="Q147" i="1"/>
  <c r="P141" i="1"/>
  <c r="P147" i="1"/>
  <c r="O141" i="1"/>
  <c r="O147" i="1" s="1"/>
  <c r="N141" i="1"/>
  <c r="N147" i="1" s="1"/>
  <c r="M141" i="1"/>
  <c r="M147" i="1" s="1"/>
  <c r="L141" i="1"/>
  <c r="L147" i="1"/>
  <c r="K141" i="1"/>
  <c r="K147" i="1"/>
  <c r="J141" i="1"/>
  <c r="J147" i="1"/>
  <c r="I141" i="1"/>
  <c r="I147" i="1" s="1"/>
  <c r="H141" i="1"/>
  <c r="H147" i="1" s="1"/>
  <c r="G141" i="1"/>
  <c r="G147" i="1"/>
  <c r="F141" i="1"/>
  <c r="F147" i="1"/>
  <c r="E141" i="1"/>
  <c r="E147" i="1" s="1"/>
  <c r="B141" i="1"/>
  <c r="S139" i="1"/>
  <c r="S146" i="1" s="1"/>
  <c r="R139" i="1"/>
  <c r="R146" i="1" s="1"/>
  <c r="Q139" i="1"/>
  <c r="Q146" i="1" s="1"/>
  <c r="P139" i="1"/>
  <c r="P146" i="1" s="1"/>
  <c r="O139" i="1"/>
  <c r="O146" i="1" s="1"/>
  <c r="N139" i="1"/>
  <c r="N146" i="1"/>
  <c r="M139" i="1"/>
  <c r="M146" i="1" s="1"/>
  <c r="E139" i="1"/>
  <c r="E146" i="1" s="1"/>
  <c r="F139" i="1"/>
  <c r="G139" i="1"/>
  <c r="G146" i="1" s="1"/>
  <c r="H139" i="1"/>
  <c r="H146" i="1" s="1"/>
  <c r="I139" i="1"/>
  <c r="I146" i="1" s="1"/>
  <c r="J139" i="1"/>
  <c r="K139" i="1"/>
  <c r="K146" i="1" s="1"/>
  <c r="L139" i="1"/>
  <c r="L146" i="1" s="1"/>
  <c r="J146" i="1"/>
  <c r="F146" i="1"/>
  <c r="B139" i="1"/>
  <c r="S137" i="1"/>
  <c r="S145" i="1" s="1"/>
  <c r="R137" i="1"/>
  <c r="R145" i="1"/>
  <c r="Q137" i="1"/>
  <c r="Q145" i="1"/>
  <c r="P137" i="1"/>
  <c r="P145" i="1" s="1"/>
  <c r="O137" i="1"/>
  <c r="O145" i="1" s="1"/>
  <c r="N137" i="1"/>
  <c r="N145" i="1" s="1"/>
  <c r="M137" i="1"/>
  <c r="M145" i="1"/>
  <c r="L137" i="1"/>
  <c r="L145" i="1"/>
  <c r="K137" i="1"/>
  <c r="K145" i="1"/>
  <c r="E137" i="1"/>
  <c r="F137" i="1"/>
  <c r="G137" i="1"/>
  <c r="H137" i="1"/>
  <c r="I137" i="1"/>
  <c r="J137" i="1"/>
  <c r="J145" i="1" s="1"/>
  <c r="I145" i="1"/>
  <c r="H145" i="1"/>
  <c r="C145" i="1" s="1"/>
  <c r="G145" i="1"/>
  <c r="F145" i="1"/>
  <c r="E145" i="1"/>
  <c r="B137" i="1"/>
  <c r="S135" i="1"/>
  <c r="S144" i="1" s="1"/>
  <c r="R135" i="1"/>
  <c r="R144" i="1" s="1"/>
  <c r="Q135" i="1"/>
  <c r="Q144" i="1" s="1"/>
  <c r="P135" i="1"/>
  <c r="P144" i="1" s="1"/>
  <c r="O135" i="1"/>
  <c r="O144" i="1"/>
  <c r="N135" i="1"/>
  <c r="N144" i="1" s="1"/>
  <c r="M135" i="1"/>
  <c r="M144" i="1" s="1"/>
  <c r="L135" i="1"/>
  <c r="L144" i="1"/>
  <c r="K135" i="1"/>
  <c r="K144" i="1"/>
  <c r="E135" i="1"/>
  <c r="F135" i="1"/>
  <c r="F144" i="1" s="1"/>
  <c r="C144" i="1" s="1"/>
  <c r="G135" i="1"/>
  <c r="H135" i="1"/>
  <c r="I135" i="1"/>
  <c r="I144" i="1" s="1"/>
  <c r="J135" i="1"/>
  <c r="J144" i="1"/>
  <c r="H144" i="1"/>
  <c r="G144" i="1"/>
  <c r="E144" i="1"/>
  <c r="B135" i="1"/>
  <c r="S133" i="1"/>
  <c r="S143" i="1"/>
  <c r="R133" i="1"/>
  <c r="R143" i="1"/>
  <c r="Q133" i="1"/>
  <c r="Q143" i="1" s="1"/>
  <c r="P133" i="1"/>
  <c r="P143" i="1" s="1"/>
  <c r="O133" i="1"/>
  <c r="O143" i="1" s="1"/>
  <c r="E133" i="1"/>
  <c r="F133" i="1"/>
  <c r="F143" i="1" s="1"/>
  <c r="G133" i="1"/>
  <c r="H133" i="1"/>
  <c r="I133" i="1"/>
  <c r="J133" i="1"/>
  <c r="J143" i="1" s="1"/>
  <c r="K133" i="1"/>
  <c r="L133" i="1"/>
  <c r="M133" i="1"/>
  <c r="N133" i="1"/>
  <c r="N143" i="1" s="1"/>
  <c r="M143" i="1"/>
  <c r="L143" i="1"/>
  <c r="K143" i="1"/>
  <c r="I143" i="1"/>
  <c r="H143" i="1"/>
  <c r="G143" i="1"/>
  <c r="E143" i="1"/>
  <c r="B133" i="1"/>
  <c r="D130" i="1"/>
  <c r="D129" i="1"/>
  <c r="D128" i="1"/>
  <c r="D127" i="1"/>
  <c r="D126" i="1"/>
  <c r="S124" i="1"/>
  <c r="S130" i="1" s="1"/>
  <c r="R124" i="1"/>
  <c r="R130" i="1" s="1"/>
  <c r="Q124" i="1"/>
  <c r="Q130" i="1"/>
  <c r="P124" i="1"/>
  <c r="P130" i="1"/>
  <c r="O124" i="1"/>
  <c r="O130" i="1" s="1"/>
  <c r="N124" i="1"/>
  <c r="N130" i="1" s="1"/>
  <c r="M124" i="1"/>
  <c r="M130" i="1" s="1"/>
  <c r="L124" i="1"/>
  <c r="L130" i="1"/>
  <c r="K124" i="1"/>
  <c r="K130" i="1"/>
  <c r="J124" i="1"/>
  <c r="J130" i="1"/>
  <c r="I124" i="1"/>
  <c r="I130" i="1" s="1"/>
  <c r="H124" i="1"/>
  <c r="H130" i="1" s="1"/>
  <c r="G124" i="1"/>
  <c r="G130" i="1"/>
  <c r="F124" i="1"/>
  <c r="F130" i="1"/>
  <c r="E124" i="1"/>
  <c r="E130" i="1" s="1"/>
  <c r="B124" i="1"/>
  <c r="S122" i="1"/>
  <c r="S129" i="1" s="1"/>
  <c r="R122" i="1"/>
  <c r="R129" i="1" s="1"/>
  <c r="Q122" i="1"/>
  <c r="Q129" i="1" s="1"/>
  <c r="P122" i="1"/>
  <c r="P129" i="1" s="1"/>
  <c r="O122" i="1"/>
  <c r="O129" i="1" s="1"/>
  <c r="N122" i="1"/>
  <c r="N129" i="1"/>
  <c r="M122" i="1"/>
  <c r="M129" i="1" s="1"/>
  <c r="L122" i="1"/>
  <c r="L129" i="1" s="1"/>
  <c r="K122" i="1"/>
  <c r="K129" i="1"/>
  <c r="J122" i="1"/>
  <c r="J129" i="1"/>
  <c r="I122" i="1"/>
  <c r="I129" i="1" s="1"/>
  <c r="H122" i="1"/>
  <c r="H129" i="1" s="1"/>
  <c r="G122" i="1"/>
  <c r="G129" i="1" s="1"/>
  <c r="F122" i="1"/>
  <c r="F129" i="1" s="1"/>
  <c r="E122" i="1"/>
  <c r="E129" i="1" s="1"/>
  <c r="B122" i="1"/>
  <c r="S120" i="1"/>
  <c r="S128" i="1" s="1"/>
  <c r="R120" i="1"/>
  <c r="R128" i="1"/>
  <c r="Q120" i="1"/>
  <c r="Q128" i="1"/>
  <c r="P120" i="1"/>
  <c r="P128" i="1" s="1"/>
  <c r="O120" i="1"/>
  <c r="O128" i="1" s="1"/>
  <c r="N120" i="1"/>
  <c r="N128" i="1" s="1"/>
  <c r="M120" i="1"/>
  <c r="M128" i="1"/>
  <c r="L120" i="1"/>
  <c r="L128" i="1"/>
  <c r="E120" i="1"/>
  <c r="F120" i="1"/>
  <c r="G120" i="1"/>
  <c r="H120" i="1"/>
  <c r="I120" i="1"/>
  <c r="J120" i="1"/>
  <c r="J128" i="1" s="1"/>
  <c r="K120" i="1"/>
  <c r="K128" i="1"/>
  <c r="I128" i="1"/>
  <c r="H128" i="1"/>
  <c r="G128" i="1"/>
  <c r="F128" i="1"/>
  <c r="E128" i="1"/>
  <c r="B120" i="1"/>
  <c r="S118" i="1"/>
  <c r="S127" i="1" s="1"/>
  <c r="R118" i="1"/>
  <c r="R127" i="1" s="1"/>
  <c r="Q118" i="1"/>
  <c r="Q127" i="1" s="1"/>
  <c r="P118" i="1"/>
  <c r="P127" i="1" s="1"/>
  <c r="O118" i="1"/>
  <c r="O127" i="1"/>
  <c r="N118" i="1"/>
  <c r="N127" i="1" s="1"/>
  <c r="M118" i="1"/>
  <c r="M127" i="1" s="1"/>
  <c r="E118" i="1"/>
  <c r="E127" i="1" s="1"/>
  <c r="F118" i="1"/>
  <c r="F127" i="1" s="1"/>
  <c r="G118" i="1"/>
  <c r="G127" i="1" s="1"/>
  <c r="H118" i="1"/>
  <c r="I118" i="1"/>
  <c r="I127" i="1" s="1"/>
  <c r="J118" i="1"/>
  <c r="K118" i="1"/>
  <c r="L118" i="1"/>
  <c r="L127" i="1"/>
  <c r="K127" i="1"/>
  <c r="J127" i="1"/>
  <c r="H127" i="1"/>
  <c r="B118" i="1"/>
  <c r="S116" i="1"/>
  <c r="S126" i="1" s="1"/>
  <c r="R116" i="1"/>
  <c r="R126" i="1"/>
  <c r="Q116" i="1"/>
  <c r="Q126" i="1"/>
  <c r="P116" i="1"/>
  <c r="P126" i="1" s="1"/>
  <c r="O116" i="1"/>
  <c r="O126" i="1" s="1"/>
  <c r="N116" i="1"/>
  <c r="N126" i="1" s="1"/>
  <c r="M116" i="1"/>
  <c r="M126" i="1" s="1"/>
  <c r="L116" i="1"/>
  <c r="L126" i="1" s="1"/>
  <c r="E116" i="1"/>
  <c r="E126" i="1" s="1"/>
  <c r="F116" i="1"/>
  <c r="F126" i="1" s="1"/>
  <c r="G116" i="1"/>
  <c r="G126" i="1" s="1"/>
  <c r="H116" i="1"/>
  <c r="I116" i="1"/>
  <c r="J116" i="1"/>
  <c r="K116" i="1"/>
  <c r="K126" i="1"/>
  <c r="J126" i="1"/>
  <c r="I126" i="1"/>
  <c r="H126" i="1"/>
  <c r="B116" i="1"/>
  <c r="D113" i="1"/>
  <c r="D112" i="1"/>
  <c r="D111" i="1"/>
  <c r="D110" i="1"/>
  <c r="D109" i="1"/>
  <c r="S107" i="1"/>
  <c r="S113" i="1"/>
  <c r="R107" i="1"/>
  <c r="R113" i="1" s="1"/>
  <c r="Q107" i="1"/>
  <c r="Q113" i="1" s="1"/>
  <c r="P107" i="1"/>
  <c r="P113" i="1"/>
  <c r="O107" i="1"/>
  <c r="O113" i="1"/>
  <c r="N107" i="1"/>
  <c r="N113" i="1" s="1"/>
  <c r="M107" i="1"/>
  <c r="M113" i="1" s="1"/>
  <c r="L107" i="1"/>
  <c r="L113" i="1" s="1"/>
  <c r="K107" i="1"/>
  <c r="K113" i="1" s="1"/>
  <c r="J107" i="1"/>
  <c r="J113" i="1" s="1"/>
  <c r="I107" i="1"/>
  <c r="I113" i="1"/>
  <c r="H107" i="1"/>
  <c r="H113" i="1" s="1"/>
  <c r="G107" i="1"/>
  <c r="G113" i="1" s="1"/>
  <c r="F107" i="1"/>
  <c r="F113" i="1"/>
  <c r="E107" i="1"/>
  <c r="E113" i="1"/>
  <c r="B107" i="1"/>
  <c r="S105" i="1"/>
  <c r="S112" i="1" s="1"/>
  <c r="R105" i="1"/>
  <c r="R112" i="1"/>
  <c r="Q105" i="1"/>
  <c r="Q112" i="1"/>
  <c r="P105" i="1"/>
  <c r="P112" i="1"/>
  <c r="O105" i="1"/>
  <c r="O112" i="1" s="1"/>
  <c r="N105" i="1"/>
  <c r="N112" i="1" s="1"/>
  <c r="M105" i="1"/>
  <c r="M112" i="1"/>
  <c r="L105" i="1"/>
  <c r="L112" i="1"/>
  <c r="K105" i="1"/>
  <c r="K112" i="1" s="1"/>
  <c r="J105" i="1"/>
  <c r="J112" i="1" s="1"/>
  <c r="I105" i="1"/>
  <c r="I112" i="1" s="1"/>
  <c r="H105" i="1"/>
  <c r="H112" i="1"/>
  <c r="G105" i="1"/>
  <c r="G112" i="1"/>
  <c r="F105" i="1"/>
  <c r="F112" i="1"/>
  <c r="E105" i="1"/>
  <c r="E112" i="1" s="1"/>
  <c r="B105" i="1"/>
  <c r="S103" i="1"/>
  <c r="S111" i="1" s="1"/>
  <c r="R103" i="1"/>
  <c r="R111" i="1" s="1"/>
  <c r="Q103" i="1"/>
  <c r="Q111" i="1"/>
  <c r="P103" i="1"/>
  <c r="P111" i="1"/>
  <c r="O103" i="1"/>
  <c r="O111" i="1" s="1"/>
  <c r="N103" i="1"/>
  <c r="N111" i="1" s="1"/>
  <c r="M103" i="1"/>
  <c r="M111" i="1" s="1"/>
  <c r="E103" i="1"/>
  <c r="E111" i="1" s="1"/>
  <c r="F103" i="1"/>
  <c r="G103" i="1"/>
  <c r="H103" i="1"/>
  <c r="I103" i="1"/>
  <c r="J103" i="1"/>
  <c r="K103" i="1"/>
  <c r="K111" i="1" s="1"/>
  <c r="L103" i="1"/>
  <c r="L111" i="1"/>
  <c r="J111" i="1"/>
  <c r="I111" i="1"/>
  <c r="H111" i="1"/>
  <c r="G111" i="1"/>
  <c r="F111" i="1"/>
  <c r="B103" i="1"/>
  <c r="S101" i="1"/>
  <c r="S110" i="1"/>
  <c r="R101" i="1"/>
  <c r="R110" i="1"/>
  <c r="Q101" i="1"/>
  <c r="Q110" i="1"/>
  <c r="P101" i="1"/>
  <c r="P110" i="1" s="1"/>
  <c r="O101" i="1"/>
  <c r="O110" i="1" s="1"/>
  <c r="N101" i="1"/>
  <c r="N110" i="1"/>
  <c r="M101" i="1"/>
  <c r="M110" i="1"/>
  <c r="E101" i="1"/>
  <c r="E110" i="1" s="1"/>
  <c r="F101" i="1"/>
  <c r="F110" i="1" s="1"/>
  <c r="G101" i="1"/>
  <c r="G110" i="1" s="1"/>
  <c r="H101" i="1"/>
  <c r="H110" i="1" s="1"/>
  <c r="I101" i="1"/>
  <c r="J101" i="1"/>
  <c r="K101" i="1"/>
  <c r="L101" i="1"/>
  <c r="L110" i="1" s="1"/>
  <c r="K110" i="1"/>
  <c r="J110" i="1"/>
  <c r="I110" i="1"/>
  <c r="C110" i="1" s="1"/>
  <c r="B101" i="1"/>
  <c r="S99" i="1"/>
  <c r="S109" i="1" s="1"/>
  <c r="R99" i="1"/>
  <c r="R109" i="1" s="1"/>
  <c r="Q99" i="1"/>
  <c r="Q109" i="1"/>
  <c r="P99" i="1"/>
  <c r="P109" i="1" s="1"/>
  <c r="O99" i="1"/>
  <c r="O109" i="1" s="1"/>
  <c r="N99" i="1"/>
  <c r="N109" i="1" s="1"/>
  <c r="M99" i="1"/>
  <c r="M109" i="1" s="1"/>
  <c r="L99" i="1"/>
  <c r="L109" i="1" s="1"/>
  <c r="E99" i="1"/>
  <c r="E109" i="1" s="1"/>
  <c r="F99" i="1"/>
  <c r="F109" i="1" s="1"/>
  <c r="G99" i="1"/>
  <c r="G109" i="1" s="1"/>
  <c r="H99" i="1"/>
  <c r="I99" i="1"/>
  <c r="I109" i="1" s="1"/>
  <c r="J99" i="1"/>
  <c r="K99" i="1"/>
  <c r="K109" i="1"/>
  <c r="J109" i="1"/>
  <c r="H109" i="1"/>
  <c r="B99" i="1"/>
  <c r="D96" i="1"/>
  <c r="D95" i="1"/>
  <c r="E86" i="1"/>
  <c r="E94" i="1"/>
  <c r="D94" i="1"/>
  <c r="D93" i="1"/>
  <c r="D92" i="1"/>
  <c r="S90" i="1"/>
  <c r="S96" i="1" s="1"/>
  <c r="R90" i="1"/>
  <c r="R96" i="1" s="1"/>
  <c r="Q90" i="1"/>
  <c r="Q96" i="1" s="1"/>
  <c r="P90" i="1"/>
  <c r="P96" i="1"/>
  <c r="O90" i="1"/>
  <c r="O96" i="1" s="1"/>
  <c r="N90" i="1"/>
  <c r="N96" i="1" s="1"/>
  <c r="M90" i="1"/>
  <c r="M96" i="1" s="1"/>
  <c r="L90" i="1"/>
  <c r="L96" i="1" s="1"/>
  <c r="K90" i="1"/>
  <c r="K96" i="1" s="1"/>
  <c r="J90" i="1"/>
  <c r="J96" i="1"/>
  <c r="I90" i="1"/>
  <c r="I96" i="1" s="1"/>
  <c r="H90" i="1"/>
  <c r="H96" i="1" s="1"/>
  <c r="G90" i="1"/>
  <c r="G96" i="1" s="1"/>
  <c r="F90" i="1"/>
  <c r="F96" i="1"/>
  <c r="E90" i="1"/>
  <c r="E96" i="1" s="1"/>
  <c r="B90" i="1"/>
  <c r="S88" i="1"/>
  <c r="S95" i="1"/>
  <c r="R88" i="1"/>
  <c r="R95" i="1"/>
  <c r="Q88" i="1"/>
  <c r="Q95" i="1"/>
  <c r="P88" i="1"/>
  <c r="P95" i="1" s="1"/>
  <c r="O88" i="1"/>
  <c r="O95" i="1"/>
  <c r="N88" i="1"/>
  <c r="N95" i="1"/>
  <c r="M88" i="1"/>
  <c r="M95" i="1"/>
  <c r="L88" i="1"/>
  <c r="L95" i="1" s="1"/>
  <c r="K88" i="1"/>
  <c r="K95" i="1" s="1"/>
  <c r="E88" i="1"/>
  <c r="F88" i="1"/>
  <c r="G88" i="1"/>
  <c r="H88" i="1"/>
  <c r="H95" i="1" s="1"/>
  <c r="I88" i="1"/>
  <c r="J88" i="1"/>
  <c r="J95" i="1" s="1"/>
  <c r="I95" i="1"/>
  <c r="G95" i="1"/>
  <c r="F95" i="1"/>
  <c r="E95" i="1"/>
  <c r="C95" i="1" s="1"/>
  <c r="B88" i="1"/>
  <c r="S86" i="1"/>
  <c r="S94" i="1" s="1"/>
  <c r="R86" i="1"/>
  <c r="R94" i="1"/>
  <c r="Q86" i="1"/>
  <c r="Q94" i="1"/>
  <c r="P86" i="1"/>
  <c r="P94" i="1" s="1"/>
  <c r="O86" i="1"/>
  <c r="O94" i="1" s="1"/>
  <c r="N86" i="1"/>
  <c r="N94" i="1" s="1"/>
  <c r="M86" i="1"/>
  <c r="M94" i="1" s="1"/>
  <c r="L86" i="1"/>
  <c r="L94" i="1" s="1"/>
  <c r="F86" i="1"/>
  <c r="G86" i="1"/>
  <c r="G94" i="1" s="1"/>
  <c r="H86" i="1"/>
  <c r="I86" i="1"/>
  <c r="J86" i="1"/>
  <c r="J94" i="1" s="1"/>
  <c r="K86" i="1"/>
  <c r="K94" i="1"/>
  <c r="I94" i="1"/>
  <c r="H94" i="1"/>
  <c r="F94" i="1"/>
  <c r="S84" i="1"/>
  <c r="S93" i="1" s="1"/>
  <c r="R84" i="1"/>
  <c r="R93" i="1" s="1"/>
  <c r="Q84" i="1"/>
  <c r="Q93" i="1" s="1"/>
  <c r="P84" i="1"/>
  <c r="P93" i="1" s="1"/>
  <c r="O84" i="1"/>
  <c r="O93" i="1"/>
  <c r="N84" i="1"/>
  <c r="N93" i="1" s="1"/>
  <c r="M84" i="1"/>
  <c r="M93" i="1" s="1"/>
  <c r="L84" i="1"/>
  <c r="L93" i="1"/>
  <c r="E84" i="1"/>
  <c r="E93" i="1" s="1"/>
  <c r="F84" i="1"/>
  <c r="F93" i="1" s="1"/>
  <c r="G84" i="1"/>
  <c r="G93" i="1" s="1"/>
  <c r="H84" i="1"/>
  <c r="I84" i="1"/>
  <c r="J84" i="1"/>
  <c r="K84" i="1"/>
  <c r="K93" i="1" s="1"/>
  <c r="J93" i="1"/>
  <c r="I93" i="1"/>
  <c r="H93" i="1"/>
  <c r="C93" i="1" s="1"/>
  <c r="B84" i="1"/>
  <c r="S82" i="1"/>
  <c r="S92" i="1"/>
  <c r="R82" i="1"/>
  <c r="R92" i="1"/>
  <c r="Q82" i="1"/>
  <c r="Q92" i="1" s="1"/>
  <c r="P82" i="1"/>
  <c r="P92" i="1" s="1"/>
  <c r="O82" i="1"/>
  <c r="O92" i="1" s="1"/>
  <c r="N82" i="1"/>
  <c r="N92" i="1"/>
  <c r="M82" i="1"/>
  <c r="M92" i="1"/>
  <c r="E82" i="1"/>
  <c r="E92" i="1" s="1"/>
  <c r="F82" i="1"/>
  <c r="F92" i="1" s="1"/>
  <c r="G82" i="1"/>
  <c r="H82" i="1"/>
  <c r="I82" i="1"/>
  <c r="J82" i="1"/>
  <c r="K82" i="1"/>
  <c r="L82" i="1"/>
  <c r="L92" i="1" s="1"/>
  <c r="K92" i="1"/>
  <c r="J92" i="1"/>
  <c r="I92" i="1"/>
  <c r="H92" i="1"/>
  <c r="G92" i="1"/>
  <c r="B82" i="1"/>
  <c r="D79" i="1"/>
  <c r="D78" i="1"/>
  <c r="D77" i="1"/>
  <c r="D76" i="1"/>
  <c r="O53" i="1"/>
  <c r="O46" i="1"/>
  <c r="O39" i="1"/>
  <c r="O32" i="1"/>
  <c r="D75" i="1"/>
  <c r="B73" i="1"/>
  <c r="B71" i="1"/>
  <c r="B69" i="1"/>
  <c r="B67" i="1"/>
  <c r="B65" i="1"/>
  <c r="S73" i="1"/>
  <c r="S79" i="1"/>
  <c r="R73" i="1"/>
  <c r="R79" i="1" s="1"/>
  <c r="Q73" i="1"/>
  <c r="Q79" i="1" s="1"/>
  <c r="P73" i="1"/>
  <c r="P79" i="1" s="1"/>
  <c r="O73" i="1"/>
  <c r="O79" i="1" s="1"/>
  <c r="N73" i="1"/>
  <c r="N79" i="1" s="1"/>
  <c r="M73" i="1"/>
  <c r="M79" i="1"/>
  <c r="L73" i="1"/>
  <c r="L79" i="1" s="1"/>
  <c r="K73" i="1"/>
  <c r="K79" i="1" s="1"/>
  <c r="J73" i="1"/>
  <c r="J79" i="1"/>
  <c r="E73" i="1"/>
  <c r="F73" i="1"/>
  <c r="F79" i="1" s="1"/>
  <c r="G73" i="1"/>
  <c r="G79" i="1" s="1"/>
  <c r="H73" i="1"/>
  <c r="I73" i="1"/>
  <c r="I79" i="1" s="1"/>
  <c r="S71" i="1"/>
  <c r="S78" i="1" s="1"/>
  <c r="R71" i="1"/>
  <c r="R78" i="1" s="1"/>
  <c r="Q71" i="1"/>
  <c r="Q78" i="1"/>
  <c r="P71" i="1"/>
  <c r="P78" i="1" s="1"/>
  <c r="O71" i="1"/>
  <c r="O78" i="1" s="1"/>
  <c r="N71" i="1"/>
  <c r="N78" i="1" s="1"/>
  <c r="E71" i="1"/>
  <c r="E78" i="1"/>
  <c r="F71" i="1"/>
  <c r="F78" i="1" s="1"/>
  <c r="G71" i="1"/>
  <c r="G78" i="1" s="1"/>
  <c r="H71" i="1"/>
  <c r="H78" i="1" s="1"/>
  <c r="I71" i="1"/>
  <c r="I78" i="1" s="1"/>
  <c r="J71" i="1"/>
  <c r="J78" i="1" s="1"/>
  <c r="K71" i="1"/>
  <c r="K78" i="1"/>
  <c r="S69" i="1"/>
  <c r="S77" i="1" s="1"/>
  <c r="R69" i="1"/>
  <c r="R77" i="1" s="1"/>
  <c r="Q69" i="1"/>
  <c r="Q77" i="1" s="1"/>
  <c r="P69" i="1"/>
  <c r="P77" i="1"/>
  <c r="O69" i="1"/>
  <c r="O77" i="1" s="1"/>
  <c r="N69" i="1"/>
  <c r="N77" i="1" s="1"/>
  <c r="M69" i="1"/>
  <c r="M77" i="1" s="1"/>
  <c r="E69" i="1"/>
  <c r="E77" i="1" s="1"/>
  <c r="F69" i="1"/>
  <c r="F77" i="1"/>
  <c r="G69" i="1"/>
  <c r="G77" i="1"/>
  <c r="H69" i="1"/>
  <c r="I69" i="1"/>
  <c r="I77" i="1" s="1"/>
  <c r="J69" i="1"/>
  <c r="J77" i="1" s="1"/>
  <c r="K69" i="1"/>
  <c r="K77" i="1" s="1"/>
  <c r="L69" i="1"/>
  <c r="L77" i="1"/>
  <c r="S67" i="1"/>
  <c r="S76" i="1" s="1"/>
  <c r="R67" i="1"/>
  <c r="R76" i="1" s="1"/>
  <c r="Q67" i="1"/>
  <c r="Q76" i="1" s="1"/>
  <c r="P67" i="1"/>
  <c r="P76" i="1" s="1"/>
  <c r="O67" i="1"/>
  <c r="O76" i="1" s="1"/>
  <c r="N67" i="1"/>
  <c r="N76" i="1"/>
  <c r="M67" i="1"/>
  <c r="M76" i="1" s="1"/>
  <c r="E67" i="1"/>
  <c r="E76" i="1" s="1"/>
  <c r="F67" i="1"/>
  <c r="F76" i="1"/>
  <c r="G67" i="1"/>
  <c r="G76" i="1"/>
  <c r="H67" i="1"/>
  <c r="H76" i="1" s="1"/>
  <c r="I67" i="1"/>
  <c r="I76" i="1" s="1"/>
  <c r="J67" i="1"/>
  <c r="J76" i="1" s="1"/>
  <c r="K67" i="1"/>
  <c r="K76" i="1" s="1"/>
  <c r="L67" i="1"/>
  <c r="L76" i="1" s="1"/>
  <c r="N65" i="1"/>
  <c r="N75" i="1"/>
  <c r="O65" i="1"/>
  <c r="O75" i="1" s="1"/>
  <c r="P65" i="1"/>
  <c r="P75" i="1" s="1"/>
  <c r="Q65" i="1"/>
  <c r="Q75" i="1"/>
  <c r="R65" i="1"/>
  <c r="R75" i="1"/>
  <c r="S65" i="1"/>
  <c r="S75" i="1" s="1"/>
  <c r="E65" i="1"/>
  <c r="E75" i="1" s="1"/>
  <c r="F65" i="1"/>
  <c r="F75" i="1" s="1"/>
  <c r="G65" i="1"/>
  <c r="G75" i="1" s="1"/>
  <c r="H65" i="1"/>
  <c r="H75" i="1" s="1"/>
  <c r="I65" i="1"/>
  <c r="I75" i="1"/>
  <c r="J65" i="1"/>
  <c r="J75" i="1" s="1"/>
  <c r="K65" i="1"/>
  <c r="K75" i="1" s="1"/>
  <c r="L65" i="1"/>
  <c r="L75" i="1"/>
  <c r="M65" i="1"/>
  <c r="M75" i="1" s="1"/>
  <c r="D57" i="1"/>
  <c r="M55" i="1"/>
  <c r="M58" i="1" s="1"/>
  <c r="L55" i="1"/>
  <c r="L58" i="1" s="1"/>
  <c r="K55" i="1"/>
  <c r="K58" i="1" s="1"/>
  <c r="J55" i="1"/>
  <c r="J58" i="1" s="1"/>
  <c r="D55" i="1"/>
  <c r="D58" i="1" s="1"/>
  <c r="U56" i="1" s="1"/>
  <c r="AC56" i="1" s="1"/>
  <c r="M53" i="1"/>
  <c r="M57" i="1"/>
  <c r="L53" i="1"/>
  <c r="L57" i="1" s="1"/>
  <c r="K53" i="1"/>
  <c r="K57" i="1" s="1"/>
  <c r="E53" i="1"/>
  <c r="E57" i="1" s="1"/>
  <c r="E55" i="1"/>
  <c r="E58" i="1" s="1"/>
  <c r="F53" i="1"/>
  <c r="F57" i="1"/>
  <c r="F55" i="1"/>
  <c r="F58" i="1" s="1"/>
  <c r="M48" i="1"/>
  <c r="M51" i="1"/>
  <c r="L48" i="1"/>
  <c r="L51" i="1"/>
  <c r="K48" i="1"/>
  <c r="K51" i="1"/>
  <c r="J48" i="1"/>
  <c r="J51" i="1"/>
  <c r="D51" i="1"/>
  <c r="D43" i="1"/>
  <c r="M41" i="1"/>
  <c r="M44" i="1"/>
  <c r="L41" i="1"/>
  <c r="L44" i="1"/>
  <c r="D41" i="1"/>
  <c r="E39" i="1"/>
  <c r="E43" i="1" s="1"/>
  <c r="E41" i="1"/>
  <c r="F39" i="1"/>
  <c r="F43" i="1" s="1"/>
  <c r="F41" i="1"/>
  <c r="G39" i="1"/>
  <c r="G41" i="1"/>
  <c r="H39" i="1"/>
  <c r="H43" i="1" s="1"/>
  <c r="H41" i="1"/>
  <c r="I39" i="1"/>
  <c r="I41" i="1"/>
  <c r="I44" i="1" s="1"/>
  <c r="J39" i="1"/>
  <c r="J41" i="1"/>
  <c r="J44" i="1" s="1"/>
  <c r="K39" i="1"/>
  <c r="K41" i="1"/>
  <c r="K44" i="1"/>
  <c r="D44" i="1"/>
  <c r="U42" i="1" s="1"/>
  <c r="AC42" i="1" s="1"/>
  <c r="M39" i="1"/>
  <c r="M43" i="1"/>
  <c r="L39" i="1"/>
  <c r="L43" i="1" s="1"/>
  <c r="K43" i="1"/>
  <c r="D36" i="1"/>
  <c r="L71" i="1"/>
  <c r="L78" i="1" s="1"/>
  <c r="N13" i="4"/>
  <c r="L13" i="4"/>
  <c r="O12" i="4"/>
  <c r="M12" i="4"/>
  <c r="K12" i="4"/>
  <c r="O13" i="4"/>
  <c r="M13" i="4"/>
  <c r="K13" i="4"/>
  <c r="N12" i="4"/>
  <c r="L12" i="4"/>
  <c r="H77" i="1"/>
  <c r="E79" i="1"/>
  <c r="C79" i="1" s="1"/>
  <c r="H79" i="1"/>
  <c r="E51" i="1"/>
  <c r="G53" i="1"/>
  <c r="G57" i="1" s="1"/>
  <c r="J34" i="1"/>
  <c r="J37" i="1" s="1"/>
  <c r="K34" i="1"/>
  <c r="K37" i="1" s="1"/>
  <c r="L34" i="1"/>
  <c r="L37" i="1" s="1"/>
  <c r="M34" i="1"/>
  <c r="M37" i="1" s="1"/>
  <c r="D34" i="1"/>
  <c r="D37" i="1"/>
  <c r="K32" i="1"/>
  <c r="K36" i="1" s="1"/>
  <c r="L32" i="1"/>
  <c r="L36" i="1" s="1"/>
  <c r="M32" i="1"/>
  <c r="M36" i="1"/>
  <c r="E32" i="1"/>
  <c r="E36" i="1"/>
  <c r="M71" i="1"/>
  <c r="M78" i="1" s="1"/>
  <c r="E34" i="1"/>
  <c r="E37" i="1" s="1"/>
  <c r="U35" i="1" s="1"/>
  <c r="AC35" i="1" s="1"/>
  <c r="E44" i="1"/>
  <c r="G55" i="1"/>
  <c r="G58" i="1" s="1"/>
  <c r="F32" i="1"/>
  <c r="F36" i="1" s="1"/>
  <c r="H53" i="1"/>
  <c r="H57" i="1" s="1"/>
  <c r="F34" i="1"/>
  <c r="F37" i="1" s="1"/>
  <c r="F44" i="1"/>
  <c r="G43" i="1"/>
  <c r="H55" i="1"/>
  <c r="H58" i="1"/>
  <c r="G32" i="1"/>
  <c r="G36" i="1" s="1"/>
  <c r="G44" i="1"/>
  <c r="I53" i="1"/>
  <c r="I57" i="1" s="1"/>
  <c r="G34" i="1"/>
  <c r="G37" i="1" s="1"/>
  <c r="I55" i="1"/>
  <c r="I58" i="1"/>
  <c r="H32" i="1"/>
  <c r="H36" i="1"/>
  <c r="J53" i="1"/>
  <c r="J57" i="1" s="1"/>
  <c r="H34" i="1"/>
  <c r="H37" i="1" s="1"/>
  <c r="H44" i="1"/>
  <c r="I43" i="1"/>
  <c r="I32" i="1"/>
  <c r="I36" i="1" s="1"/>
  <c r="I48" i="1"/>
  <c r="I34" i="1"/>
  <c r="I37" i="1" s="1"/>
  <c r="J43" i="1"/>
  <c r="I51" i="1"/>
  <c r="J32" i="1"/>
  <c r="J36" i="1" s="1"/>
  <c r="AM91" i="1"/>
  <c r="Y104" i="1"/>
  <c r="T109" i="1"/>
  <c r="AB140" i="1"/>
  <c r="AB119" i="1"/>
  <c r="Y121" i="1"/>
  <c r="Y123" i="1"/>
  <c r="AB121" i="1"/>
  <c r="AM134" i="1"/>
  <c r="AM142" i="1"/>
  <c r="AB157" i="1"/>
  <c r="AM176" i="1"/>
  <c r="AB189" i="1"/>
  <c r="AM193" i="1"/>
  <c r="AB172" i="1"/>
  <c r="AD169" i="1" s="1"/>
  <c r="AB191" i="1"/>
  <c r="AB104" i="1"/>
  <c r="V123" i="1"/>
  <c r="AH123" i="1" s="1"/>
  <c r="AB138" i="1"/>
  <c r="AB134" i="1"/>
  <c r="AM151" i="1"/>
  <c r="AB151" i="1"/>
  <c r="AM170" i="1"/>
  <c r="T143" i="1"/>
  <c r="S131" i="1" s="1"/>
  <c r="AM66" i="1"/>
  <c r="AM191" i="1"/>
  <c r="X18" i="1"/>
  <c r="Y18" i="1"/>
  <c r="Z19" i="1"/>
  <c r="AA19" i="1" s="1"/>
  <c r="Z21" i="1"/>
  <c r="AA21" i="1" s="1"/>
  <c r="X23" i="1"/>
  <c r="Y23" i="1" s="1"/>
  <c r="X25" i="1"/>
  <c r="Y25" i="1" s="1"/>
  <c r="G25" i="1"/>
  <c r="F13" i="4" s="1"/>
  <c r="X17" i="1"/>
  <c r="Y17" i="1"/>
  <c r="Z17" i="1"/>
  <c r="AA17" i="1" s="1"/>
  <c r="AB142" i="1"/>
  <c r="Y155" i="1"/>
  <c r="Y157" i="1" s="1"/>
  <c r="AH104" i="1"/>
  <c r="V187" i="1"/>
  <c r="AH187" i="1" s="1"/>
  <c r="AD133" i="1"/>
  <c r="T92" i="1"/>
  <c r="AB168" i="1"/>
  <c r="AB108" i="1"/>
  <c r="X16" i="1"/>
  <c r="Y16" i="1"/>
  <c r="X22" i="1"/>
  <c r="Y22" i="1"/>
  <c r="Z25" i="1"/>
  <c r="AA25" i="1" s="1"/>
  <c r="H25" i="1" s="1"/>
  <c r="G13" i="4" s="1"/>
  <c r="AB193" i="1"/>
  <c r="Y140" i="1"/>
  <c r="Y142" i="1" s="1"/>
  <c r="AA142" i="1" s="1"/>
  <c r="AB106" i="1"/>
  <c r="Z16" i="1"/>
  <c r="AA16" i="1" s="1"/>
  <c r="X19" i="1"/>
  <c r="Y19" i="1" s="1"/>
  <c r="Z22" i="1"/>
  <c r="AA22" i="1"/>
  <c r="AM89" i="1"/>
  <c r="V134" i="1"/>
  <c r="AH134" i="1" s="1"/>
  <c r="Y106" i="1"/>
  <c r="Y108" i="1" s="1"/>
  <c r="AA108" i="1"/>
  <c r="W33" i="1"/>
  <c r="AB159" i="1"/>
  <c r="AH102" i="1"/>
  <c r="Z23" i="1"/>
  <c r="AA23" i="1"/>
  <c r="AH140" i="1"/>
  <c r="Y172" i="1"/>
  <c r="Y174" i="1" s="1"/>
  <c r="Y176" i="1" s="1"/>
  <c r="AA176" i="1" s="1"/>
  <c r="AD168" i="1" s="1"/>
  <c r="AB125" i="1"/>
  <c r="X24" i="1"/>
  <c r="Y24" i="1" s="1"/>
  <c r="G24" i="1" s="1"/>
  <c r="F12" i="4" s="1"/>
  <c r="AH174" i="1"/>
  <c r="Y87" i="1"/>
  <c r="Z24" i="1"/>
  <c r="AA24" i="1"/>
  <c r="H24" i="1" s="1"/>
  <c r="G12" i="4" s="1"/>
  <c r="AM121" i="1"/>
  <c r="Z18" i="1"/>
  <c r="AA18" i="1" s="1"/>
  <c r="W193" i="1"/>
  <c r="V193" i="1"/>
  <c r="AH193" i="1" s="1"/>
  <c r="AA123" i="1"/>
  <c r="Y125" i="1"/>
  <c r="AA125" i="1" s="1"/>
  <c r="C76" i="1"/>
  <c r="AD186" i="1"/>
  <c r="AD150" i="1"/>
  <c r="W66" i="1"/>
  <c r="V66" i="1" s="1"/>
  <c r="AH66" i="1" s="1"/>
  <c r="U109" i="1"/>
  <c r="W168" i="1"/>
  <c r="V168" i="1"/>
  <c r="AH168" i="1" s="1"/>
  <c r="W87" i="1"/>
  <c r="V87" i="1" s="1"/>
  <c r="AH87" i="1"/>
  <c r="W136" i="1"/>
  <c r="V136" i="1"/>
  <c r="AH136" i="1"/>
  <c r="V85" i="1"/>
  <c r="AH85" i="1" s="1"/>
  <c r="W121" i="1"/>
  <c r="AB123" i="1"/>
  <c r="W176" i="1"/>
  <c r="V176" i="1"/>
  <c r="AH176" i="1"/>
  <c r="W185" i="1"/>
  <c r="V185" i="1" s="1"/>
  <c r="AH185" i="1"/>
  <c r="W117" i="1"/>
  <c r="V117" i="1" s="1"/>
  <c r="AH117" i="1" s="1"/>
  <c r="U177" i="1"/>
  <c r="V70" i="1"/>
  <c r="AH70" i="1" s="1"/>
  <c r="W74" i="1"/>
  <c r="V74" i="1" s="1"/>
  <c r="AH74" i="1"/>
  <c r="W157" i="1"/>
  <c r="V157" i="1" s="1"/>
  <c r="AH157" i="1" s="1"/>
  <c r="V170" i="1"/>
  <c r="AH170" i="1"/>
  <c r="W172" i="1"/>
  <c r="V172" i="1" s="1"/>
  <c r="AH172" i="1"/>
  <c r="AM123" i="1"/>
  <c r="V18" i="1"/>
  <c r="W18" i="1" s="1"/>
  <c r="V21" i="1"/>
  <c r="W21" i="1" s="1"/>
  <c r="V24" i="1"/>
  <c r="W24" i="1" s="1"/>
  <c r="F24" i="1" s="1"/>
  <c r="E12" i="4" s="1"/>
  <c r="V23" i="1"/>
  <c r="AG23" i="1" s="1"/>
  <c r="I11" i="4" s="1"/>
  <c r="V17" i="1"/>
  <c r="V22" i="1"/>
  <c r="V16" i="1"/>
  <c r="AG16" i="1" s="1"/>
  <c r="I4" i="4" s="1"/>
  <c r="V19" i="1"/>
  <c r="AG19" i="1" s="1"/>
  <c r="I7" i="4" s="1"/>
  <c r="V25" i="1"/>
  <c r="AG25" i="1" s="1"/>
  <c r="I13" i="4" s="1"/>
  <c r="Y159" i="1"/>
  <c r="AA159" i="1" s="1"/>
  <c r="AA157" i="1"/>
  <c r="AD151" i="1" s="1"/>
  <c r="AN24" i="1"/>
  <c r="AH24" i="1" s="1"/>
  <c r="J12" i="4" s="1"/>
  <c r="AN23" i="1"/>
  <c r="AH23" i="1" s="1"/>
  <c r="J11" i="4"/>
  <c r="AN17" i="1"/>
  <c r="AH17" i="1"/>
  <c r="J5" i="4" s="1"/>
  <c r="AN19" i="1"/>
  <c r="AH19" i="1" s="1"/>
  <c r="J7" i="4" s="1"/>
  <c r="AN25" i="1"/>
  <c r="AH25" i="1" s="1"/>
  <c r="J13" i="4" s="1"/>
  <c r="AN22" i="1"/>
  <c r="AH22" i="1" s="1"/>
  <c r="J10" i="4" s="1"/>
  <c r="AN16" i="1"/>
  <c r="AH16" i="1" s="1"/>
  <c r="J4" i="4" s="1"/>
  <c r="AN18" i="1"/>
  <c r="AH18" i="1" s="1"/>
  <c r="J6" i="4" s="1"/>
  <c r="AN21" i="1"/>
  <c r="AH21" i="1"/>
  <c r="J9" i="4" s="1"/>
  <c r="AA106" i="1"/>
  <c r="AD100" i="1" s="1"/>
  <c r="AA174" i="1"/>
  <c r="AB21" i="1"/>
  <c r="AC21" i="1"/>
  <c r="AB24" i="1"/>
  <c r="AC24" i="1" s="1"/>
  <c r="I24" i="1" s="1"/>
  <c r="H12" i="4"/>
  <c r="AB23" i="1"/>
  <c r="AC23" i="1" s="1"/>
  <c r="AB17" i="1"/>
  <c r="AC17" i="1"/>
  <c r="AB16" i="1"/>
  <c r="AC16" i="1"/>
  <c r="AB22" i="1"/>
  <c r="AC22" i="1" s="1"/>
  <c r="AB19" i="1"/>
  <c r="AC19" i="1" s="1"/>
  <c r="AB25" i="1"/>
  <c r="AC25" i="1"/>
  <c r="I25" i="1" s="1"/>
  <c r="H13" i="4" s="1"/>
  <c r="AB18" i="1"/>
  <c r="AC18" i="1" s="1"/>
  <c r="W25" i="1"/>
  <c r="F25" i="1" s="1"/>
  <c r="E13" i="4" s="1"/>
  <c r="AG24" i="1"/>
  <c r="I12" i="4"/>
  <c r="AG18" i="1"/>
  <c r="I6" i="4" s="1"/>
  <c r="W22" i="1"/>
  <c r="AG22" i="1"/>
  <c r="I10" i="4" s="1"/>
  <c r="W17" i="1"/>
  <c r="AG17" i="1"/>
  <c r="I5" i="4"/>
  <c r="AP16" i="1"/>
  <c r="AT16" i="1"/>
  <c r="AM16" i="1"/>
  <c r="AQ16" i="1"/>
  <c r="AQ17" i="1"/>
  <c r="AS17" i="1"/>
  <c r="AJ16" i="1"/>
  <c r="AJ17" i="1"/>
  <c r="AT17" i="1"/>
  <c r="AL17" i="1"/>
  <c r="AG21" i="1" l="1"/>
  <c r="I9" i="4" s="1"/>
  <c r="W23" i="1"/>
  <c r="W16" i="1"/>
  <c r="C197" i="1"/>
  <c r="C77" i="1"/>
  <c r="C146" i="1"/>
  <c r="AI172" i="1"/>
  <c r="AI168" i="1"/>
  <c r="AI170" i="1"/>
  <c r="C157" i="1"/>
  <c r="D21" i="1" s="1"/>
  <c r="E21" i="1"/>
  <c r="D9" i="4" s="1"/>
  <c r="Y72" i="1"/>
  <c r="Y74" i="1" s="1"/>
  <c r="AA74" i="1" s="1"/>
  <c r="AA72" i="1"/>
  <c r="AD66" i="1" s="1"/>
  <c r="AI189" i="1"/>
  <c r="E20" i="1"/>
  <c r="D8" i="4" s="1"/>
  <c r="C140" i="1"/>
  <c r="D20" i="1" s="1"/>
  <c r="AI100" i="1"/>
  <c r="AD188" i="1"/>
  <c r="AD189" i="1"/>
  <c r="AI66" i="1"/>
  <c r="AI68" i="1"/>
  <c r="AI70" i="1"/>
  <c r="C94" i="1"/>
  <c r="C109" i="1"/>
  <c r="C177" i="1"/>
  <c r="AD101" i="1"/>
  <c r="W19" i="1"/>
  <c r="Y89" i="1"/>
  <c r="U194" i="1"/>
  <c r="AB68" i="1"/>
  <c r="U75" i="1"/>
  <c r="S114" i="1"/>
  <c r="AD116" i="1"/>
  <c r="AO19" i="1"/>
  <c r="AB89" i="1"/>
  <c r="U40" i="1"/>
  <c r="X9" i="1"/>
  <c r="J9" i="1" s="1"/>
  <c r="E2" i="4" s="1"/>
  <c r="AI85" i="1"/>
  <c r="V121" i="1"/>
  <c r="AH121" i="1" s="1"/>
  <c r="AI121" i="1" s="1"/>
  <c r="AI134" i="1"/>
  <c r="Y189" i="1"/>
  <c r="C179" i="1"/>
  <c r="U92" i="1"/>
  <c r="S80" i="1" s="1"/>
  <c r="T177" i="1"/>
  <c r="AM168" i="1"/>
  <c r="AD82" i="1"/>
  <c r="AB70" i="1"/>
  <c r="AD67" i="1" s="1"/>
  <c r="T75" i="1"/>
  <c r="AM70" i="1"/>
  <c r="AD117" i="1"/>
  <c r="U54" i="1"/>
  <c r="C75" i="1"/>
  <c r="C195" i="1"/>
  <c r="V108" i="1"/>
  <c r="AH108" i="1" s="1"/>
  <c r="AI102" i="1" s="1"/>
  <c r="C180" i="1"/>
  <c r="U47" i="1"/>
  <c r="AD84" i="1"/>
  <c r="AG20" i="1"/>
  <c r="I8" i="4" s="1"/>
  <c r="U33" i="1"/>
  <c r="C126" i="1"/>
  <c r="C196" i="1"/>
  <c r="U49" i="1"/>
  <c r="AC49" i="1" s="1"/>
  <c r="C96" i="1"/>
  <c r="C92" i="1"/>
  <c r="C127" i="1"/>
  <c r="C128" i="1"/>
  <c r="C161" i="1"/>
  <c r="AD154" i="1" s="1"/>
  <c r="W155" i="1"/>
  <c r="V155" i="1"/>
  <c r="AH155" i="1" s="1"/>
  <c r="AI187" i="1"/>
  <c r="C113" i="1"/>
  <c r="C129" i="1"/>
  <c r="C143" i="1"/>
  <c r="AM72" i="1"/>
  <c r="AB72" i="1"/>
  <c r="C130" i="1"/>
  <c r="C164" i="1"/>
  <c r="C178" i="1"/>
  <c r="AD16" i="1"/>
  <c r="AD152" i="1"/>
  <c r="C78" i="1"/>
  <c r="S97" i="1"/>
  <c r="AD99" i="1"/>
  <c r="C111" i="1"/>
  <c r="AA140" i="1"/>
  <c r="AD134" i="1" s="1"/>
  <c r="X11" i="1"/>
  <c r="J11" i="1" s="1"/>
  <c r="F2" i="4" s="1"/>
  <c r="AD135" i="1"/>
  <c r="C112" i="1"/>
  <c r="C147" i="1"/>
  <c r="W108" i="1"/>
  <c r="AM83" i="1"/>
  <c r="V159" i="1"/>
  <c r="AH159" i="1" s="1"/>
  <c r="V142" i="1"/>
  <c r="AH142" i="1" s="1"/>
  <c r="AM155" i="1"/>
  <c r="AB117" i="1"/>
  <c r="AD118" i="1" s="1"/>
  <c r="AB136" i="1"/>
  <c r="V89" i="1"/>
  <c r="AH89" i="1" s="1"/>
  <c r="V191" i="1"/>
  <c r="AH191" i="1" s="1"/>
  <c r="AI185" i="1" s="1"/>
  <c r="AM174" i="1"/>
  <c r="AM117" i="1"/>
  <c r="P4" i="4"/>
  <c r="O4" i="4"/>
  <c r="N5" i="4"/>
  <c r="L4" i="4"/>
  <c r="T4" i="4"/>
  <c r="S5" i="4"/>
  <c r="Q5" i="4"/>
  <c r="L5" i="4"/>
  <c r="Q4" i="4"/>
  <c r="T5" i="4"/>
  <c r="AI16" i="1"/>
  <c r="AK16" i="1"/>
  <c r="AS16" i="1"/>
  <c r="AS18" i="1"/>
  <c r="AP17" i="1"/>
  <c r="AQ18" i="1"/>
  <c r="AR18" i="1"/>
  <c r="AK18" i="1"/>
  <c r="AT18" i="1"/>
  <c r="AJ18" i="1"/>
  <c r="AM17" i="1"/>
  <c r="AI17" i="1"/>
  <c r="AR16" i="1"/>
  <c r="AP18" i="1"/>
  <c r="AM18" i="1"/>
  <c r="AL18" i="1"/>
  <c r="AK17" i="1"/>
  <c r="AL16" i="1"/>
  <c r="AI18" i="1"/>
  <c r="AR17" i="1"/>
  <c r="R5" i="4" l="1"/>
  <c r="K6" i="4"/>
  <c r="N4" i="4"/>
  <c r="M5" i="4"/>
  <c r="N6" i="4"/>
  <c r="O6" i="4"/>
  <c r="P6" i="4"/>
  <c r="R4" i="4"/>
  <c r="K5" i="4"/>
  <c r="O5" i="4"/>
  <c r="L6" i="4"/>
  <c r="T6" i="4"/>
  <c r="M6" i="4"/>
  <c r="R6" i="4"/>
  <c r="Q6" i="4"/>
  <c r="P5" i="4"/>
  <c r="S6" i="4"/>
  <c r="S4" i="4"/>
  <c r="M4" i="4"/>
  <c r="K4" i="4"/>
  <c r="AK102" i="1"/>
  <c r="AJ102" i="1"/>
  <c r="AL102" i="1"/>
  <c r="AJ121" i="1"/>
  <c r="AK121" i="1"/>
  <c r="AL121" i="1" s="1"/>
  <c r="AJ185" i="1"/>
  <c r="AJ191" i="1" s="1"/>
  <c r="H23" i="1" s="1"/>
  <c r="G11" i="4" s="1"/>
  <c r="AL185" i="1"/>
  <c r="AK185" i="1"/>
  <c r="AD32" i="1"/>
  <c r="AC33" i="1"/>
  <c r="I20" i="1"/>
  <c r="H8" i="4" s="1"/>
  <c r="C8" i="4"/>
  <c r="E18" i="1"/>
  <c r="D6" i="4" s="1"/>
  <c r="C106" i="1"/>
  <c r="D18" i="1" s="1"/>
  <c r="AD104" i="1"/>
  <c r="AD103" i="1"/>
  <c r="AI83" i="1"/>
  <c r="AI87" i="1"/>
  <c r="AD15" i="1"/>
  <c r="AO20" i="1"/>
  <c r="AI155" i="1"/>
  <c r="AI151" i="1"/>
  <c r="AJ66" i="1"/>
  <c r="AJ72" i="1" s="1"/>
  <c r="H16" i="1" s="1"/>
  <c r="AK66" i="1"/>
  <c r="AK72" i="1" s="1"/>
  <c r="G16" i="1" s="1"/>
  <c r="C9" i="4"/>
  <c r="I21" i="1"/>
  <c r="H9" i="4" s="1"/>
  <c r="AC47" i="1"/>
  <c r="AD46" i="1"/>
  <c r="AD65" i="1"/>
  <c r="S63" i="1"/>
  <c r="Y191" i="1"/>
  <c r="Y193" i="1" s="1"/>
  <c r="AA193" i="1" s="1"/>
  <c r="AJ100" i="1"/>
  <c r="AK100" i="1"/>
  <c r="AJ85" i="1"/>
  <c r="AK85" i="1"/>
  <c r="AL85" i="1" s="1"/>
  <c r="AI138" i="1"/>
  <c r="AI136" i="1"/>
  <c r="AD155" i="1"/>
  <c r="AD86" i="1"/>
  <c r="AD87" i="1"/>
  <c r="C123" i="1"/>
  <c r="D19" i="1" s="1"/>
  <c r="E19" i="1"/>
  <c r="D7" i="4" s="1"/>
  <c r="AI119" i="1"/>
  <c r="AA89" i="1"/>
  <c r="AD83" i="1" s="1"/>
  <c r="Y91" i="1"/>
  <c r="AA91" i="1" s="1"/>
  <c r="AK189" i="1"/>
  <c r="AJ189" i="1"/>
  <c r="AL189" i="1" s="1"/>
  <c r="AK70" i="1"/>
  <c r="AJ70" i="1"/>
  <c r="AL70" i="1" s="1"/>
  <c r="AK168" i="1"/>
  <c r="AK174" i="1" s="1"/>
  <c r="G22" i="1" s="1"/>
  <c r="F10" i="4" s="1"/>
  <c r="AJ168" i="1"/>
  <c r="AI117" i="1"/>
  <c r="AJ134" i="1"/>
  <c r="AK134" i="1"/>
  <c r="AL134" i="1"/>
  <c r="AD171" i="1"/>
  <c r="AD172" i="1"/>
  <c r="AC54" i="1"/>
  <c r="AD53" i="1"/>
  <c r="AI153" i="1"/>
  <c r="AD167" i="1"/>
  <c r="S165" i="1"/>
  <c r="S182" i="1"/>
  <c r="AD184" i="1"/>
  <c r="AK187" i="1"/>
  <c r="AJ187" i="1"/>
  <c r="AL187" i="1"/>
  <c r="AC40" i="1"/>
  <c r="AD39" i="1"/>
  <c r="AK68" i="1"/>
  <c r="AJ68" i="1"/>
  <c r="AL68" i="1" s="1"/>
  <c r="AK172" i="1"/>
  <c r="AJ172" i="1"/>
  <c r="AL172" i="1"/>
  <c r="C89" i="1"/>
  <c r="D17" i="1" s="1"/>
  <c r="E17" i="1"/>
  <c r="D5" i="4" s="1"/>
  <c r="AI104" i="1"/>
  <c r="AD138" i="1"/>
  <c r="AD137" i="1"/>
  <c r="AD69" i="1"/>
  <c r="AD70" i="1"/>
  <c r="AK170" i="1"/>
  <c r="AJ170" i="1"/>
  <c r="AL170" i="1" s="1"/>
  <c r="AD120" i="1"/>
  <c r="AD121" i="1"/>
  <c r="AJ19" i="1"/>
  <c r="AP19" i="1"/>
  <c r="AQ19" i="1"/>
  <c r="AS19" i="1"/>
  <c r="AI19" i="1"/>
  <c r="AM19" i="1"/>
  <c r="AL19" i="1"/>
  <c r="AR19" i="1"/>
  <c r="AK19" i="1"/>
  <c r="AT19" i="1"/>
  <c r="T7" i="4" l="1"/>
  <c r="M7" i="4"/>
  <c r="R7" i="4"/>
  <c r="N7" i="4"/>
  <c r="O7" i="4"/>
  <c r="K7" i="4"/>
  <c r="S7" i="4"/>
  <c r="Q7" i="4"/>
  <c r="P7" i="4"/>
  <c r="L7" i="4"/>
  <c r="I19" i="1"/>
  <c r="H7" i="4" s="1"/>
  <c r="C7" i="4"/>
  <c r="G4" i="4"/>
  <c r="AK136" i="1"/>
  <c r="AK140" i="1" s="1"/>
  <c r="G20" i="1" s="1"/>
  <c r="F8" i="4" s="1"/>
  <c r="AJ136" i="1"/>
  <c r="AJ140" i="1" s="1"/>
  <c r="H20" i="1" s="1"/>
  <c r="G8" i="4" s="1"/>
  <c r="AL136" i="1"/>
  <c r="AL140" i="1" s="1"/>
  <c r="F20" i="1" s="1"/>
  <c r="E8" i="4" s="1"/>
  <c r="AK155" i="1"/>
  <c r="AL155" i="1"/>
  <c r="AJ155" i="1"/>
  <c r="AJ138" i="1"/>
  <c r="AK138" i="1"/>
  <c r="AL138" i="1"/>
  <c r="AK87" i="1"/>
  <c r="AL87" i="1" s="1"/>
  <c r="AJ87" i="1"/>
  <c r="AJ153" i="1"/>
  <c r="AK153" i="1"/>
  <c r="AL153" i="1" s="1"/>
  <c r="AK104" i="1"/>
  <c r="AK106" i="1" s="1"/>
  <c r="G18" i="1" s="1"/>
  <c r="F6" i="4" s="1"/>
  <c r="AJ104" i="1"/>
  <c r="AJ106" i="1" s="1"/>
  <c r="H18" i="1" s="1"/>
  <c r="G6" i="4" s="1"/>
  <c r="AL104" i="1"/>
  <c r="AL66" i="1"/>
  <c r="AL72" i="1" s="1"/>
  <c r="F16" i="1" s="1"/>
  <c r="C6" i="4"/>
  <c r="I18" i="1"/>
  <c r="H6" i="4" s="1"/>
  <c r="AK151" i="1"/>
  <c r="AK157" i="1" s="1"/>
  <c r="G21" i="1" s="1"/>
  <c r="F9" i="4" s="1"/>
  <c r="AJ151" i="1"/>
  <c r="AJ157" i="1" s="1"/>
  <c r="H21" i="1" s="1"/>
  <c r="G9" i="4" s="1"/>
  <c r="AJ117" i="1"/>
  <c r="AK117" i="1"/>
  <c r="AJ174" i="1"/>
  <c r="H22" i="1" s="1"/>
  <c r="G10" i="4" s="1"/>
  <c r="F4" i="4"/>
  <c r="AL168" i="1"/>
  <c r="AL174" i="1" s="1"/>
  <c r="F22" i="1" s="1"/>
  <c r="E10" i="4" s="1"/>
  <c r="AO21" i="1"/>
  <c r="AK191" i="1"/>
  <c r="G23" i="1" s="1"/>
  <c r="F11" i="4" s="1"/>
  <c r="AJ83" i="1"/>
  <c r="AK83" i="1"/>
  <c r="AL191" i="1"/>
  <c r="F23" i="1" s="1"/>
  <c r="E11" i="4" s="1"/>
  <c r="AA191" i="1"/>
  <c r="AD185" i="1" s="1"/>
  <c r="C5" i="4"/>
  <c r="I17" i="1"/>
  <c r="H5" i="4" s="1"/>
  <c r="C72" i="1"/>
  <c r="D16" i="1" s="1"/>
  <c r="C73" i="1"/>
  <c r="E16" i="1" s="1"/>
  <c r="D4" i="4" s="1"/>
  <c r="U2" i="1"/>
  <c r="AK119" i="1"/>
  <c r="AL119" i="1" s="1"/>
  <c r="AJ119" i="1"/>
  <c r="AL100" i="1"/>
  <c r="AL106" i="1" s="1"/>
  <c r="F18" i="1" s="1"/>
  <c r="E6" i="4" s="1"/>
  <c r="E23" i="1"/>
  <c r="D11" i="4" s="1"/>
  <c r="C191" i="1"/>
  <c r="D23" i="1" s="1"/>
  <c r="C174" i="1"/>
  <c r="D22" i="1" s="1"/>
  <c r="E22" i="1"/>
  <c r="D10" i="4" s="1"/>
  <c r="AP20" i="1"/>
  <c r="AR20" i="1"/>
  <c r="AI20" i="1"/>
  <c r="AM20" i="1"/>
  <c r="AS20" i="1"/>
  <c r="AL20" i="1"/>
  <c r="AT20" i="1"/>
  <c r="AJ20" i="1"/>
  <c r="AK20" i="1"/>
  <c r="AQ20" i="1"/>
  <c r="Q8" i="4" l="1"/>
  <c r="M8" i="4"/>
  <c r="L8" i="4"/>
  <c r="T8" i="4"/>
  <c r="N8" i="4"/>
  <c r="S8" i="4"/>
  <c r="O8" i="4"/>
  <c r="K8" i="4"/>
  <c r="R8" i="4"/>
  <c r="P8" i="4"/>
  <c r="E4" i="4"/>
  <c r="C4" i="4"/>
  <c r="I16" i="1"/>
  <c r="H4" i="4" s="1"/>
  <c r="V9" i="1"/>
  <c r="I9" i="1" s="1"/>
  <c r="V11" i="1"/>
  <c r="I11" i="1" s="1"/>
  <c r="D2" i="4" s="1"/>
  <c r="AO22" i="1"/>
  <c r="I23" i="1"/>
  <c r="H11" i="4" s="1"/>
  <c r="C11" i="4"/>
  <c r="N18" i="1"/>
  <c r="M18" i="1"/>
  <c r="AL151" i="1"/>
  <c r="AL157" i="1" s="1"/>
  <c r="F21" i="1" s="1"/>
  <c r="E9" i="4" s="1"/>
  <c r="AK89" i="1"/>
  <c r="G17" i="1" s="1"/>
  <c r="AK123" i="1"/>
  <c r="G19" i="1" s="1"/>
  <c r="F7" i="4" s="1"/>
  <c r="AJ89" i="1"/>
  <c r="H17" i="1" s="1"/>
  <c r="AL117" i="1"/>
  <c r="AL123" i="1" s="1"/>
  <c r="F19" i="1" s="1"/>
  <c r="E7" i="4" s="1"/>
  <c r="I22" i="1"/>
  <c r="H10" i="4" s="1"/>
  <c r="C10" i="4"/>
  <c r="AL83" i="1"/>
  <c r="AL89" i="1" s="1"/>
  <c r="F17" i="1" s="1"/>
  <c r="E5" i="4" s="1"/>
  <c r="AJ123" i="1"/>
  <c r="H19" i="1" s="1"/>
  <c r="G7" i="4" s="1"/>
  <c r="AK21" i="1"/>
  <c r="AT21" i="1"/>
  <c r="AJ21" i="1"/>
  <c r="AQ21" i="1"/>
  <c r="AR21" i="1"/>
  <c r="AL21" i="1"/>
  <c r="AP21" i="1"/>
  <c r="AM21" i="1"/>
  <c r="AI21" i="1"/>
  <c r="AS21" i="1"/>
  <c r="S9" i="4" l="1"/>
  <c r="K9" i="4"/>
  <c r="O9" i="4"/>
  <c r="P9" i="4"/>
  <c r="N9" i="4"/>
  <c r="R9" i="4"/>
  <c r="Q9" i="4"/>
  <c r="L9" i="4"/>
  <c r="T9" i="4"/>
  <c r="M9" i="4"/>
  <c r="C2" i="4"/>
  <c r="AD190" i="1"/>
  <c r="U18" i="1" s="1"/>
  <c r="N20" i="1" s="1"/>
  <c r="F5" i="4"/>
  <c r="G26" i="1"/>
  <c r="F26" i="1"/>
  <c r="G5" i="4"/>
  <c r="H26" i="1"/>
  <c r="AO23" i="1"/>
  <c r="AT22" i="1"/>
  <c r="AR22" i="1"/>
  <c r="AK22" i="1"/>
  <c r="AM22" i="1"/>
  <c r="AL22" i="1"/>
  <c r="AS22" i="1"/>
  <c r="AP22" i="1"/>
  <c r="AJ22" i="1"/>
  <c r="AQ22" i="1"/>
  <c r="AI22" i="1"/>
  <c r="K10" i="4" l="1"/>
  <c r="Q10" i="4"/>
  <c r="L10" i="4"/>
  <c r="P10" i="4"/>
  <c r="S10" i="4"/>
  <c r="N10" i="4"/>
  <c r="O10" i="4"/>
  <c r="M10" i="4"/>
  <c r="R10" i="4"/>
  <c r="T10" i="4"/>
  <c r="I26" i="1"/>
  <c r="G2" i="4" s="1"/>
  <c r="AO24" i="1"/>
  <c r="AO25" i="1" s="1"/>
  <c r="AR23" i="1"/>
  <c r="AS23" i="1"/>
  <c r="AQ23" i="1"/>
  <c r="AK23" i="1"/>
  <c r="AL23" i="1"/>
  <c r="AT23" i="1"/>
  <c r="AI23" i="1"/>
  <c r="AM23" i="1"/>
  <c r="AJ23" i="1"/>
  <c r="AP23" i="1"/>
  <c r="P11" i="4" l="1"/>
  <c r="L11" i="4"/>
  <c r="O11" i="4"/>
  <c r="K11" i="4"/>
  <c r="T11" i="4"/>
  <c r="N11" i="4"/>
  <c r="M11" i="4"/>
  <c r="Q11" i="4"/>
  <c r="S11" i="4"/>
  <c r="R11" i="4"/>
</calcChain>
</file>

<file path=xl/sharedStrings.xml><?xml version="1.0" encoding="utf-8"?>
<sst xmlns="http://schemas.openxmlformats.org/spreadsheetml/2006/main" count="433" uniqueCount="170">
  <si>
    <t>Surrey Mens Super League</t>
  </si>
  <si>
    <t>My team:</t>
  </si>
  <si>
    <t>Opponents:</t>
  </si>
  <si>
    <t>Date:</t>
  </si>
  <si>
    <t>TeamID</t>
  </si>
  <si>
    <t>TeamName</t>
  </si>
  <si>
    <t>Player (in singles order)</t>
  </si>
  <si>
    <t>W/L</t>
  </si>
  <si>
    <t>Ave</t>
  </si>
  <si>
    <t>GS</t>
  </si>
  <si>
    <t>R1</t>
  </si>
  <si>
    <t>R2</t>
  </si>
  <si>
    <t>Sheet Check</t>
  </si>
  <si>
    <t>Finished</t>
  </si>
  <si>
    <t>Error</t>
  </si>
  <si>
    <t>Pairs - 1 Leg 801</t>
  </si>
  <si>
    <t>*  Home team throws first</t>
  </si>
  <si>
    <t>Player 1</t>
  </si>
  <si>
    <t>WON or LOST-----------¬</t>
  </si>
  <si>
    <t>Pairs:</t>
  </si>
  <si>
    <t>Put WON or LOST in space on right.</t>
  </si>
  <si>
    <t>Singles:</t>
  </si>
  <si>
    <t>At left hand side, enter number of darts</t>
  </si>
  <si>
    <t>used to finish or an L if the leg was lost.</t>
  </si>
  <si>
    <t>WON</t>
  </si>
  <si>
    <t>L</t>
  </si>
  <si>
    <t>T1</t>
  </si>
  <si>
    <t>T2</t>
  </si>
  <si>
    <t>T3</t>
  </si>
  <si>
    <t>Finish</t>
  </si>
  <si>
    <t>Player 4</t>
  </si>
  <si>
    <t>Player 5</t>
  </si>
  <si>
    <t>Player 6</t>
  </si>
  <si>
    <t>Player 8</t>
  </si>
  <si>
    <t>Singles - Best of 5, 501</t>
  </si>
  <si>
    <t>*  Home team throws first in 1st, 3rd and 5th legs</t>
  </si>
  <si>
    <t>Number 1</t>
  </si>
  <si>
    <t>*Player 3</t>
  </si>
  <si>
    <t>*Player 7</t>
  </si>
  <si>
    <t>Player</t>
  </si>
  <si>
    <t>Won / Lost</t>
  </si>
  <si>
    <t>LF</t>
  </si>
  <si>
    <t>LA</t>
  </si>
  <si>
    <t>More than 3 won/lost</t>
  </si>
  <si>
    <t>Leg after match decided</t>
  </si>
  <si>
    <t>IsOver</t>
  </si>
  <si>
    <t>IsBlank</t>
  </si>
  <si>
    <t>Err</t>
  </si>
  <si>
    <t>Wrong W/L Assignment</t>
  </si>
  <si>
    <t>Err2</t>
  </si>
  <si>
    <t>Dts</t>
  </si>
  <si>
    <t>Adj</t>
  </si>
  <si>
    <t>TPts</t>
  </si>
  <si>
    <t>Count</t>
  </si>
  <si>
    <t>Total</t>
  </si>
  <si>
    <t>Legs</t>
  </si>
  <si>
    <t>Points</t>
  </si>
  <si>
    <t>&lt;-- Total ton points</t>
  </si>
  <si>
    <t>Assigned without GS</t>
  </si>
  <si>
    <t>Missing Name</t>
  </si>
  <si>
    <t>Pld</t>
  </si>
  <si>
    <t>Not LOST or WON</t>
  </si>
  <si>
    <t>Not L or 1,2,3</t>
  </si>
  <si>
    <t>Darts w/o GS</t>
  </si>
  <si>
    <t>Checkouts</t>
  </si>
  <si>
    <t>Pairs</t>
  </si>
  <si>
    <t>L with GS</t>
  </si>
  <si>
    <t>* Number 2</t>
  </si>
  <si>
    <t>Number 3</t>
  </si>
  <si>
    <t>* Number 4</t>
  </si>
  <si>
    <t>Number 5</t>
  </si>
  <si>
    <t>* Number 6</t>
  </si>
  <si>
    <t>Number 7</t>
  </si>
  <si>
    <t>* Number 8</t>
  </si>
  <si>
    <t>Res not found</t>
  </si>
  <si>
    <t>Not 8 pairs</t>
  </si>
  <si>
    <t>Description</t>
  </si>
  <si>
    <t>SP</t>
  </si>
  <si>
    <t>PP</t>
  </si>
  <si>
    <t>SL</t>
  </si>
  <si>
    <t>Points don't add up</t>
  </si>
  <si>
    <t>PairsT</t>
  </si>
  <si>
    <t>Name</t>
  </si>
  <si>
    <t>FinishP</t>
  </si>
  <si>
    <t>Finish1</t>
  </si>
  <si>
    <t>Finish2</t>
  </si>
  <si>
    <t>Finish3</t>
  </si>
  <si>
    <t>Finish4</t>
  </si>
  <si>
    <t>Finish5</t>
  </si>
  <si>
    <t>Darts1</t>
  </si>
  <si>
    <t>Darts2</t>
  </si>
  <si>
    <t>Darts3</t>
  </si>
  <si>
    <t>Darts4</t>
  </si>
  <si>
    <t>Darts5</t>
  </si>
  <si>
    <t>Darts</t>
  </si>
  <si>
    <t>TeamA</t>
  </si>
  <si>
    <t>TeamB</t>
  </si>
  <si>
    <t>APts</t>
  </si>
  <si>
    <t>BPts</t>
  </si>
  <si>
    <t>ALegs</t>
  </si>
  <si>
    <t>BLegs</t>
  </si>
  <si>
    <t>ATonPts</t>
  </si>
  <si>
    <t>AC66</t>
  </si>
  <si>
    <t>DtsW</t>
  </si>
  <si>
    <t>Points do not add up to 12.</t>
  </si>
  <si>
    <t>All 8 pairs names not entered.</t>
  </si>
  <si>
    <t>One of the reserves did not play. Remove them.</t>
  </si>
  <si>
    <t>Pair 1: Game shot missing.</t>
  </si>
  <si>
    <t>Pair 2: Game shot missing.</t>
  </si>
  <si>
    <t>Pair 3: Game shot missing.</t>
  </si>
  <si>
    <t>Pair 4: Game shot missing.</t>
  </si>
  <si>
    <t>Pair 1: Missing name.</t>
  </si>
  <si>
    <t>Pair 2: Missing name.</t>
  </si>
  <si>
    <t>Pair 3: Missing name.</t>
  </si>
  <si>
    <t>Pair 4: Missing name.</t>
  </si>
  <si>
    <t>Pair 1: Ensure you have put in WON or LOST.</t>
  </si>
  <si>
    <t>Pair 2: Ensure you have put in WON or LOST.</t>
  </si>
  <si>
    <t>Pair 3: Ensure you have put in WON or LOST.</t>
  </si>
  <si>
    <t>Pair 4: Ensure you have put in WON or LOST.</t>
  </si>
  <si>
    <t>Singles 1: More than 3 legs are won or lost.</t>
  </si>
  <si>
    <t>Singles 1: Legs after match decided.</t>
  </si>
  <si>
    <t>Singles 1: Check L or number of darts entered.</t>
  </si>
  <si>
    <t>Singles 2: More than 3 legs are won or lost.</t>
  </si>
  <si>
    <t>Singles 2: Legs after match decided.</t>
  </si>
  <si>
    <t>Singles 2: Check L or number of darts entered.</t>
  </si>
  <si>
    <t>Singles 3: More than 3 legs are won or lost.</t>
  </si>
  <si>
    <t>Singles 3: Legs after match decided.</t>
  </si>
  <si>
    <t>Singles 3: Check L or number of darts entered.</t>
  </si>
  <si>
    <t>Singles 4: More than 3 legs are won or lost.</t>
  </si>
  <si>
    <t>Singles 4: Legs after match decided.</t>
  </si>
  <si>
    <t>Singles 4: Check L or number of darts entered.</t>
  </si>
  <si>
    <t>Singles 5: More than 3 legs are won or lost.</t>
  </si>
  <si>
    <t>Singles 5: Legs after match decided.</t>
  </si>
  <si>
    <t>Singles 5: Check L or number of darts entered.</t>
  </si>
  <si>
    <t>Singles 6: More than 3 legs are won or lost.</t>
  </si>
  <si>
    <t>Singles 6: Legs after match decided.</t>
  </si>
  <si>
    <t>Singles 6: Check L or number of darts entered.</t>
  </si>
  <si>
    <t>Singles 7: More than 3 legs are won or lost.</t>
  </si>
  <si>
    <t>Singles 7: Legs after match decided.</t>
  </si>
  <si>
    <t>Singles 7: Check L or number of darts entered.</t>
  </si>
  <si>
    <t>Singles 8: More than 3 legs are won or lost.</t>
  </si>
  <si>
    <t>Singles 8: Legs after match decided.</t>
  </si>
  <si>
    <t>Singles 8: Check L or number of darts entered.</t>
  </si>
  <si>
    <t>Player 2</t>
  </si>
  <si>
    <t>Send result sheets to</t>
  </si>
  <si>
    <t>Results not received by end of</t>
  </si>
  <si>
    <t>Wednesday will incur a £10 fine.</t>
  </si>
  <si>
    <t>My Players</t>
  </si>
  <si>
    <t>Please enter your players' names in the list below.</t>
  </si>
  <si>
    <t>Make sure they are spelled correctly, and only the first letter of the first and surnames are capitalised,</t>
  </si>
  <si>
    <t>as this is how they will appear on the results tables.</t>
  </si>
  <si>
    <t>Player Names</t>
  </si>
  <si>
    <t xml:space="preserve"> </t>
  </si>
  <si>
    <t>Select names in space at top of sheet.</t>
  </si>
  <si>
    <t>Select names in spaces provided.</t>
  </si>
  <si>
    <t>g</t>
  </si>
  <si>
    <t>Farmers</t>
  </si>
  <si>
    <t>Please save scoresheet as</t>
  </si>
  <si>
    <t>"team name and game week"</t>
  </si>
  <si>
    <t>"Your Team name and game week"</t>
  </si>
  <si>
    <t>Central Ward</t>
  </si>
  <si>
    <t>SCCC</t>
  </si>
  <si>
    <t>Nomads</t>
  </si>
  <si>
    <t>Arnies Army</t>
  </si>
  <si>
    <t>Extel</t>
  </si>
  <si>
    <t>steward@central-ward.co.uk</t>
  </si>
  <si>
    <t>Elmits</t>
  </si>
  <si>
    <t>SCCC Originals</t>
  </si>
  <si>
    <t>2025-2026 Season</t>
  </si>
  <si>
    <t>Computer Score Sheet - V12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</si>
</sst>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28"/>
      <name val="Wingdings"/>
      <charset val="2"/>
    </font>
    <font>
      <i/>
      <u/>
      <sz val="11"/>
      <name val="Arial"/>
      <family val="2"/>
    </font>
    <font>
      <b/>
      <sz val="8"/>
      <name val="Times New Roman"/>
      <family val="1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rgb="FFFF0000"/>
      <name val="Arial"/>
      <family val="2"/>
    </font>
    <font>
      <sz val="6"/>
      <color rgb="FFFF0000"/>
      <name val="Arial"/>
      <family val="2"/>
    </font>
    <font>
      <sz val="8"/>
      <color theme="1"/>
      <name val="Times New Roman"/>
      <family val="1"/>
    </font>
    <font>
      <sz val="8"/>
      <color rgb="FFFF0000"/>
      <name val="Times New Roman"/>
      <family val="1"/>
    </font>
    <font>
      <sz val="11"/>
      <color theme="0"/>
      <name val="Arial"/>
      <family val="2"/>
    </font>
    <font>
      <b/>
      <sz val="11"/>
      <color rgb="FFFF0000"/>
      <name val="Arial"/>
      <family val="2"/>
    </font>
    <font>
      <i/>
      <sz val="11"/>
      <color rgb="FFFF0000"/>
      <name val="Arial"/>
      <family val="2"/>
    </font>
    <font>
      <b/>
      <sz val="22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Times New Roman"/>
      <family val="1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6" fillId="0" borderId="0"/>
  </cellStyleXfs>
  <cellXfs count="119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9" fillId="3" borderId="1" xfId="0" applyFont="1" applyFill="1" applyBorder="1"/>
    <xf numFmtId="0" fontId="9" fillId="3" borderId="2" xfId="0" applyFont="1" applyFill="1" applyBorder="1"/>
    <xf numFmtId="0" fontId="9" fillId="3" borderId="3" xfId="0" applyFont="1" applyFill="1" applyBorder="1"/>
    <xf numFmtId="0" fontId="9" fillId="3" borderId="4" xfId="0" applyFont="1" applyFill="1" applyBorder="1"/>
    <xf numFmtId="0" fontId="9" fillId="3" borderId="5" xfId="0" applyFont="1" applyFill="1" applyBorder="1"/>
    <xf numFmtId="0" fontId="9" fillId="3" borderId="6" xfId="0" applyFont="1" applyFill="1" applyBorder="1"/>
    <xf numFmtId="0" fontId="9" fillId="3" borderId="7" xfId="0" applyFont="1" applyFill="1" applyBorder="1"/>
    <xf numFmtId="0" fontId="10" fillId="0" borderId="8" xfId="0" applyFont="1" applyBorder="1" applyAlignment="1">
      <alignment horizontal="center" vertical="center"/>
    </xf>
    <xf numFmtId="0" fontId="11" fillId="0" borderId="0" xfId="0" applyFont="1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" fillId="3" borderId="5" xfId="0" applyFont="1" applyFill="1" applyBorder="1"/>
    <xf numFmtId="0" fontId="1" fillId="3" borderId="4" xfId="0" applyFont="1" applyFill="1" applyBorder="1"/>
    <xf numFmtId="0" fontId="14" fillId="3" borderId="5" xfId="0" applyFont="1" applyFill="1" applyBorder="1"/>
    <xf numFmtId="0" fontId="14" fillId="3" borderId="4" xfId="0" applyFont="1" applyFill="1" applyBorder="1"/>
    <xf numFmtId="0" fontId="15" fillId="3" borderId="5" xfId="0" applyFont="1" applyFill="1" applyBorder="1"/>
    <xf numFmtId="0" fontId="14" fillId="3" borderId="9" xfId="0" applyFont="1" applyFill="1" applyBorder="1"/>
    <xf numFmtId="0" fontId="10" fillId="0" borderId="10" xfId="0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0" fontId="10" fillId="0" borderId="11" xfId="0" applyFont="1" applyBorder="1"/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1" fontId="10" fillId="4" borderId="14" xfId="0" applyNumberFormat="1" applyFont="1" applyFill="1" applyBorder="1" applyAlignment="1">
      <alignment horizontal="center" vertical="center"/>
    </xf>
    <xf numFmtId="1" fontId="10" fillId="4" borderId="8" xfId="0" applyNumberFormat="1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9" fillId="5" borderId="0" xfId="0" applyFont="1" applyFill="1"/>
    <xf numFmtId="0" fontId="9" fillId="6" borderId="0" xfId="0" applyFont="1" applyFill="1"/>
    <xf numFmtId="0" fontId="9" fillId="7" borderId="0" xfId="0" applyFont="1" applyFill="1"/>
    <xf numFmtId="0" fontId="9" fillId="8" borderId="0" xfId="0" applyFont="1" applyFill="1"/>
    <xf numFmtId="0" fontId="9" fillId="9" borderId="0" xfId="0" applyFont="1" applyFill="1"/>
    <xf numFmtId="0" fontId="9" fillId="10" borderId="0" xfId="0" applyFont="1" applyFill="1"/>
    <xf numFmtId="0" fontId="9" fillId="11" borderId="0" xfId="0" applyFont="1" applyFill="1"/>
    <xf numFmtId="0" fontId="9" fillId="12" borderId="0" xfId="0" applyFont="1" applyFill="1"/>
    <xf numFmtId="0" fontId="9" fillId="13" borderId="0" xfId="0" applyFont="1" applyFill="1"/>
    <xf numFmtId="0" fontId="9" fillId="14" borderId="0" xfId="0" applyFont="1" applyFill="1"/>
    <xf numFmtId="0" fontId="9" fillId="15" borderId="0" xfId="0" applyFont="1" applyFill="1"/>
    <xf numFmtId="0" fontId="9" fillId="16" borderId="0" xfId="0" applyFont="1" applyFill="1"/>
    <xf numFmtId="0" fontId="9" fillId="17" borderId="0" xfId="0" applyFont="1" applyFill="1"/>
    <xf numFmtId="0" fontId="9" fillId="18" borderId="0" xfId="0" applyFont="1" applyFill="1"/>
    <xf numFmtId="0" fontId="9" fillId="19" borderId="0" xfId="0" applyFont="1" applyFill="1"/>
    <xf numFmtId="0" fontId="9" fillId="20" borderId="0" xfId="0" applyFont="1" applyFill="1"/>
    <xf numFmtId="0" fontId="20" fillId="0" borderId="8" xfId="0" applyFont="1" applyBorder="1" applyAlignment="1">
      <alignment horizontal="center" vertical="center"/>
    </xf>
    <xf numFmtId="2" fontId="20" fillId="0" borderId="8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9" fillId="3" borderId="15" xfId="0" applyFont="1" applyFill="1" applyBorder="1"/>
    <xf numFmtId="0" fontId="9" fillId="3" borderId="16" xfId="0" applyFont="1" applyFill="1" applyBorder="1"/>
    <xf numFmtId="0" fontId="9" fillId="3" borderId="17" xfId="0" applyFont="1" applyFill="1" applyBorder="1"/>
    <xf numFmtId="0" fontId="9" fillId="3" borderId="18" xfId="0" applyFont="1" applyFill="1" applyBorder="1"/>
    <xf numFmtId="0" fontId="9" fillId="3" borderId="19" xfId="0" applyFont="1" applyFill="1" applyBorder="1"/>
    <xf numFmtId="0" fontId="17" fillId="21" borderId="8" xfId="0" applyFont="1" applyFill="1" applyBorder="1" applyAlignment="1" applyProtection="1">
      <alignment horizontal="center" vertical="center"/>
      <protection locked="0"/>
    </xf>
    <xf numFmtId="0" fontId="17" fillId="22" borderId="8" xfId="0" applyFont="1" applyFill="1" applyBorder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17" fillId="21" borderId="13" xfId="0" applyFont="1" applyFill="1" applyBorder="1" applyAlignment="1" applyProtection="1">
      <alignment horizontal="center" vertical="center"/>
      <protection locked="0"/>
    </xf>
    <xf numFmtId="0" fontId="5" fillId="21" borderId="13" xfId="0" applyFont="1" applyFill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1" fontId="10" fillId="0" borderId="8" xfId="0" applyNumberFormat="1" applyFont="1" applyBorder="1" applyAlignment="1" applyProtection="1">
      <alignment horizontal="center" vertical="center"/>
      <protection locked="0"/>
    </xf>
    <xf numFmtId="0" fontId="10" fillId="21" borderId="8" xfId="0" applyFont="1" applyFill="1" applyBorder="1" applyAlignment="1" applyProtection="1">
      <alignment horizontal="center" vertical="center"/>
      <protection locked="0"/>
    </xf>
    <xf numFmtId="1" fontId="10" fillId="0" borderId="14" xfId="0" applyNumberFormat="1" applyFont="1" applyBorder="1" applyAlignment="1" applyProtection="1">
      <alignment horizontal="center" vertical="center"/>
      <protection locked="0"/>
    </xf>
    <xf numFmtId="1" fontId="9" fillId="0" borderId="0" xfId="0" applyNumberFormat="1" applyFont="1" applyAlignment="1">
      <alignment horizontal="center" vertical="center"/>
    </xf>
    <xf numFmtId="0" fontId="22" fillId="0" borderId="0" xfId="0" applyFont="1"/>
    <xf numFmtId="0" fontId="22" fillId="0" borderId="0" xfId="0" applyFont="1" applyProtection="1">
      <protection locked="0" hidden="1"/>
    </xf>
    <xf numFmtId="0" fontId="8" fillId="3" borderId="5" xfId="1" applyFill="1" applyBorder="1"/>
    <xf numFmtId="0" fontId="0" fillId="23" borderId="1" xfId="0" applyFill="1" applyBorder="1" applyProtection="1">
      <protection hidden="1"/>
    </xf>
    <xf numFmtId="0" fontId="0" fillId="23" borderId="2" xfId="0" applyFill="1" applyBorder="1" applyProtection="1">
      <protection hidden="1"/>
    </xf>
    <xf numFmtId="0" fontId="0" fillId="23" borderId="3" xfId="0" applyFill="1" applyBorder="1" applyProtection="1">
      <protection hidden="1"/>
    </xf>
    <xf numFmtId="0" fontId="0" fillId="23" borderId="5" xfId="0" applyFill="1" applyBorder="1" applyProtection="1">
      <protection hidden="1"/>
    </xf>
    <xf numFmtId="0" fontId="0" fillId="23" borderId="0" xfId="0" applyFill="1" applyProtection="1">
      <protection hidden="1"/>
    </xf>
    <xf numFmtId="1" fontId="0" fillId="23" borderId="0" xfId="0" applyNumberFormat="1" applyFill="1" applyProtection="1">
      <protection hidden="1"/>
    </xf>
    <xf numFmtId="0" fontId="0" fillId="23" borderId="4" xfId="0" applyFill="1" applyBorder="1" applyProtection="1">
      <protection hidden="1"/>
    </xf>
    <xf numFmtId="0" fontId="0" fillId="23" borderId="9" xfId="0" applyFill="1" applyBorder="1" applyProtection="1">
      <protection hidden="1"/>
    </xf>
    <xf numFmtId="0" fontId="0" fillId="23" borderId="6" xfId="0" applyFill="1" applyBorder="1" applyProtection="1">
      <protection hidden="1"/>
    </xf>
    <xf numFmtId="0" fontId="0" fillId="23" borderId="7" xfId="0" applyFill="1" applyBorder="1" applyProtection="1">
      <protection hidden="1"/>
    </xf>
    <xf numFmtId="0" fontId="0" fillId="23" borderId="5" xfId="0" applyFill="1" applyBorder="1" applyProtection="1">
      <protection locked="0"/>
    </xf>
    <xf numFmtId="0" fontId="0" fillId="23" borderId="0" xfId="0" applyFill="1" applyProtection="1">
      <protection locked="0"/>
    </xf>
    <xf numFmtId="2" fontId="0" fillId="23" borderId="0" xfId="0" applyNumberFormat="1" applyFill="1" applyProtection="1">
      <protection hidden="1"/>
    </xf>
    <xf numFmtId="2" fontId="0" fillId="23" borderId="6" xfId="0" applyNumberFormat="1" applyFill="1" applyBorder="1" applyProtection="1">
      <protection hidden="1"/>
    </xf>
    <xf numFmtId="0" fontId="7" fillId="0" borderId="0" xfId="0" applyFont="1"/>
    <xf numFmtId="0" fontId="7" fillId="2" borderId="0" xfId="0" applyFont="1" applyFill="1"/>
    <xf numFmtId="1" fontId="7" fillId="0" borderId="0" xfId="0" applyNumberFormat="1" applyFont="1"/>
    <xf numFmtId="0" fontId="23" fillId="0" borderId="0" xfId="0" applyFont="1"/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0" fillId="24" borderId="24" xfId="0" applyFill="1" applyBorder="1"/>
    <xf numFmtId="0" fontId="0" fillId="24" borderId="25" xfId="0" applyFill="1" applyBorder="1"/>
    <xf numFmtId="0" fontId="0" fillId="24" borderId="26" xfId="0" applyFill="1" applyBorder="1" applyAlignment="1">
      <alignment horizontal="left"/>
    </xf>
    <xf numFmtId="0" fontId="0" fillId="24" borderId="28" xfId="0" applyFill="1" applyBorder="1" applyAlignment="1">
      <alignment horizontal="left"/>
    </xf>
    <xf numFmtId="0" fontId="27" fillId="0" borderId="27" xfId="0" applyFont="1" applyBorder="1" applyProtection="1">
      <protection locked="0"/>
    </xf>
    <xf numFmtId="0" fontId="27" fillId="0" borderId="29" xfId="0" applyFont="1" applyBorder="1" applyProtection="1">
      <protection locked="0"/>
    </xf>
    <xf numFmtId="0" fontId="0" fillId="24" borderId="30" xfId="0" applyFill="1" applyBorder="1"/>
    <xf numFmtId="0" fontId="0" fillId="24" borderId="31" xfId="0" applyFill="1" applyBorder="1"/>
    <xf numFmtId="0" fontId="28" fillId="0" borderId="0" xfId="0" applyFont="1"/>
    <xf numFmtId="0" fontId="29" fillId="0" borderId="0" xfId="0" applyFont="1"/>
    <xf numFmtId="0" fontId="9" fillId="3" borderId="0" xfId="0" applyFont="1" applyFill="1"/>
    <xf numFmtId="0" fontId="1" fillId="3" borderId="0" xfId="0" applyFont="1" applyFill="1"/>
    <xf numFmtId="0" fontId="15" fillId="3" borderId="0" xfId="0" applyFont="1" applyFill="1"/>
    <xf numFmtId="0" fontId="14" fillId="3" borderId="0" xfId="0" applyFont="1" applyFill="1"/>
    <xf numFmtId="0" fontId="28" fillId="3" borderId="5" xfId="0" applyFont="1" applyFill="1" applyBorder="1"/>
    <xf numFmtId="0" fontId="24" fillId="3" borderId="0" xfId="0" applyFont="1" applyFill="1" applyAlignment="1">
      <alignment horizontal="center" vertical="center" wrapText="1"/>
    </xf>
    <xf numFmtId="0" fontId="24" fillId="3" borderId="2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14" fontId="9" fillId="22" borderId="21" xfId="0" applyNumberFormat="1" applyFont="1" applyFill="1" applyBorder="1" applyAlignment="1" applyProtection="1">
      <alignment horizontal="left"/>
      <protection locked="0"/>
    </xf>
    <xf numFmtId="14" fontId="9" fillId="22" borderId="22" xfId="0" applyNumberFormat="1" applyFont="1" applyFill="1" applyBorder="1" applyAlignment="1" applyProtection="1">
      <alignment horizontal="left"/>
      <protection locked="0"/>
    </xf>
    <xf numFmtId="14" fontId="9" fillId="22" borderId="23" xfId="0" applyNumberFormat="1" applyFont="1" applyFill="1" applyBorder="1" applyAlignment="1" applyProtection="1">
      <alignment horizontal="left"/>
      <protection locked="0"/>
    </xf>
    <xf numFmtId="0" fontId="3" fillId="3" borderId="5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77"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theme="0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Style="combo" dx="22" fmlaLink="Data!$A$2" fmlaRange="DB!$B$2:$B$9" noThreeD="1" sel="0" val="0"/>
</file>

<file path=xl/ctrlProps/ctrlProp2.xml><?xml version="1.0" encoding="utf-8"?>
<formControlPr xmlns="http://schemas.microsoft.com/office/spreadsheetml/2009/9/main" objectType="Drop" dropStyle="combo" dx="22" fmlaLink="Data!$B$2" fmlaRange="DB!$B$2:$B$9" noThreeD="1" sel="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1866900</xdr:colOff>
          <xdr:row>8</xdr:row>
          <xdr:rowOff>0</xdr:rowOff>
        </xdr:from>
        <xdr:to>
          <xdr:col>7</xdr:col>
          <xdr:colOff>0</xdr:colOff>
          <xdr:row>8</xdr:row>
          <xdr:rowOff>180975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0</xdr:rowOff>
        </xdr:from>
        <xdr:to>
          <xdr:col>7</xdr:col>
          <xdr:colOff>0</xdr:colOff>
          <xdr:row>10</xdr:row>
          <xdr:rowOff>180975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146540</xdr:colOff>
      <xdr:row>1</xdr:row>
      <xdr:rowOff>43962</xdr:rowOff>
    </xdr:from>
    <xdr:to>
      <xdr:col>2</xdr:col>
      <xdr:colOff>1179636</xdr:colOff>
      <xdr:row>3</xdr:row>
      <xdr:rowOff>164369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CD01956-2456-4C45-962B-F07FED1E4C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69" t="21868" r="13772" b="20941"/>
        <a:stretch/>
      </xdr:blipFill>
      <xdr:spPr bwMode="auto">
        <a:xfrm>
          <a:off x="234463" y="227135"/>
          <a:ext cx="1318846" cy="4982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eward@central-ward.co.uk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T199"/>
  <sheetViews>
    <sheetView showGridLines="0" tabSelected="1" zoomScale="130" zoomScaleNormal="130" workbookViewId="0"/>
  </sheetViews>
  <sheetFormatPr defaultColWidth="9.1796875" defaultRowHeight="14" x14ac:dyDescent="0.3"/>
  <cols>
    <col min="1" max="1" width="1.26953125" style="2" customWidth="1"/>
    <col min="2" max="2" width="4.26953125" style="2" customWidth="1"/>
    <col min="3" max="3" width="19.81640625" style="2" customWidth="1"/>
    <col min="4" max="19" width="4.81640625" style="2" customWidth="1"/>
    <col min="20" max="20" width="9.1796875" style="2" hidden="1" customWidth="1"/>
    <col min="21" max="21" width="5.54296875" style="2" hidden="1" customWidth="1"/>
    <col min="22" max="22" width="4" style="2" hidden="1" customWidth="1"/>
    <col min="23" max="23" width="4.26953125" style="2" hidden="1" customWidth="1"/>
    <col min="24" max="24" width="4.1796875" style="2" hidden="1" customWidth="1"/>
    <col min="25" max="25" width="4.26953125" style="2" hidden="1" customWidth="1"/>
    <col min="26" max="26" width="3.81640625" style="2" hidden="1" customWidth="1"/>
    <col min="27" max="27" width="3.7265625" style="2" hidden="1" customWidth="1"/>
    <col min="28" max="28" width="5.7265625" style="2" hidden="1" customWidth="1"/>
    <col min="29" max="29" width="3.7265625" style="2" hidden="1" customWidth="1"/>
    <col min="30" max="30" width="3.1796875" style="2" hidden="1" customWidth="1"/>
    <col min="31" max="31" width="20.54296875" style="2" hidden="1" customWidth="1"/>
    <col min="32" max="32" width="24" style="2" hidden="1" customWidth="1"/>
    <col min="33" max="46" width="9.1796875" style="2" hidden="1" customWidth="1"/>
    <col min="47" max="48" width="0" style="2" hidden="1" customWidth="1"/>
    <col min="49" max="16384" width="9.1796875" style="2"/>
  </cols>
  <sheetData>
    <row r="1" spans="1:46" x14ac:dyDescent="0.3">
      <c r="A1" s="61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</row>
    <row r="2" spans="1:46" ht="29.25" customHeight="1" x14ac:dyDescent="0.3">
      <c r="D2" s="109" t="s">
        <v>0</v>
      </c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86" t="s">
        <v>13</v>
      </c>
      <c r="U2" s="86">
        <f>IF(SUM(O32,O39,O46,O53,S63,S80,S97,S114,S131,S148,S165,S182)=12,1,0)</f>
        <v>0</v>
      </c>
      <c r="V2" s="86"/>
      <c r="W2" s="86"/>
      <c r="X2" s="86"/>
      <c r="Y2" s="86"/>
      <c r="Z2" s="86"/>
      <c r="AA2" s="86"/>
      <c r="AB2" s="86"/>
      <c r="AC2" s="86"/>
      <c r="AD2" s="87"/>
      <c r="AE2" s="87" t="s">
        <v>14</v>
      </c>
      <c r="AF2" s="86" t="s">
        <v>76</v>
      </c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</row>
    <row r="3" spans="1:46" ht="0.75" customHeight="1" x14ac:dyDescent="0.3">
      <c r="D3" s="46"/>
      <c r="E3" s="48"/>
      <c r="F3" s="36"/>
      <c r="G3" s="35"/>
      <c r="H3" s="37"/>
      <c r="I3" s="39"/>
      <c r="J3" s="49"/>
      <c r="K3" s="38"/>
      <c r="L3" s="40"/>
      <c r="M3" s="47"/>
      <c r="N3" s="34"/>
      <c r="O3" s="41"/>
      <c r="P3" s="45"/>
      <c r="Q3" s="42"/>
      <c r="R3" s="43"/>
      <c r="S3" s="44"/>
      <c r="T3" s="86"/>
      <c r="U3" s="86"/>
      <c r="V3" s="86"/>
      <c r="W3" s="86"/>
      <c r="X3" s="86"/>
      <c r="Y3" s="86"/>
      <c r="Z3" s="86"/>
      <c r="AA3" s="86"/>
      <c r="AB3" s="86"/>
      <c r="AC3" s="86"/>
      <c r="AD3" s="87"/>
      <c r="AE3" s="87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</row>
    <row r="4" spans="1:46" ht="17.5" x14ac:dyDescent="0.35">
      <c r="D4" s="110" t="s">
        <v>168</v>
      </c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86"/>
      <c r="U4" s="86"/>
      <c r="V4" s="86"/>
      <c r="W4" s="86"/>
      <c r="X4" s="86"/>
      <c r="Y4" s="86"/>
      <c r="Z4" s="86"/>
      <c r="AA4" s="86"/>
      <c r="AB4" s="86"/>
      <c r="AC4" s="86"/>
      <c r="AD4" s="87"/>
      <c r="AE4" s="87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</row>
    <row r="5" spans="1:46" x14ac:dyDescent="0.3">
      <c r="D5" s="89" t="str">
        <f ca="1">IF(AND(YEAR(NOW())&gt;2025,MONTH(NOW())&gt;8),"STOP - YOU ARE USING LAST YEAR'S SPREADSHEET!","")</f>
        <v/>
      </c>
      <c r="T5" s="86"/>
      <c r="U5" s="86"/>
      <c r="V5" s="86"/>
      <c r="W5" s="86"/>
      <c r="X5" s="86"/>
      <c r="Y5" s="86"/>
      <c r="Z5" s="86"/>
      <c r="AA5" s="86"/>
      <c r="AB5" s="86"/>
      <c r="AC5" s="86"/>
      <c r="AD5" s="87"/>
      <c r="AE5" s="87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</row>
    <row r="6" spans="1:46" x14ac:dyDescent="0.3">
      <c r="D6" s="2" t="s">
        <v>169</v>
      </c>
      <c r="J6" s="111"/>
      <c r="K6" s="112"/>
      <c r="L6" s="112"/>
      <c r="M6" s="112"/>
      <c r="N6" s="112"/>
      <c r="O6" s="112"/>
      <c r="P6" s="112"/>
      <c r="Q6" s="112"/>
      <c r="R6" s="112"/>
      <c r="S6" s="112"/>
      <c r="T6" s="86"/>
      <c r="U6" s="86"/>
      <c r="V6" s="86"/>
      <c r="W6" s="86"/>
      <c r="X6" s="86"/>
      <c r="Y6" s="86"/>
      <c r="Z6" s="86"/>
      <c r="AA6" s="86"/>
      <c r="AB6" s="86"/>
      <c r="AC6" s="86"/>
      <c r="AD6" s="87"/>
      <c r="AE6" s="87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</row>
    <row r="7" spans="1:46" x14ac:dyDescent="0.3">
      <c r="D7" s="100" t="str">
        <f>IF('My Players'!C11="","Enter your players' names on the ""My Players"" tab at the bottom, then save this as your template.","")</f>
        <v>Enter your players' names on the "My Players" tab at the bottom, then save this as your template.</v>
      </c>
      <c r="J7" s="1"/>
      <c r="K7" s="1"/>
      <c r="L7" s="1"/>
      <c r="M7" s="1"/>
      <c r="N7" s="1"/>
      <c r="O7" s="1"/>
      <c r="P7" s="1"/>
      <c r="Q7" s="1"/>
      <c r="R7" s="1"/>
      <c r="S7" s="1"/>
      <c r="T7" s="86"/>
      <c r="U7" s="86"/>
      <c r="V7" s="86"/>
      <c r="W7" s="86"/>
      <c r="X7" s="86"/>
      <c r="Y7" s="86"/>
      <c r="Z7" s="86"/>
      <c r="AA7" s="86"/>
      <c r="AB7" s="86"/>
      <c r="AC7" s="86"/>
      <c r="AD7" s="87"/>
      <c r="AE7" s="87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</row>
    <row r="8" spans="1:46" ht="14.5" thickBot="1" x14ac:dyDescent="0.35">
      <c r="I8" s="11" t="s">
        <v>56</v>
      </c>
      <c r="J8" s="11" t="s">
        <v>55</v>
      </c>
      <c r="K8" s="11"/>
      <c r="M8" s="70"/>
      <c r="T8" s="86"/>
      <c r="U8" s="86"/>
      <c r="V8" s="86" t="s">
        <v>77</v>
      </c>
      <c r="W8" s="86" t="s">
        <v>78</v>
      </c>
      <c r="X8" s="86" t="s">
        <v>79</v>
      </c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</row>
    <row r="9" spans="1:46" x14ac:dyDescent="0.3">
      <c r="C9" s="2" t="s">
        <v>1</v>
      </c>
      <c r="I9" s="90">
        <f>V9+W9</f>
        <v>0</v>
      </c>
      <c r="J9" s="68">
        <f>W9+X9</f>
        <v>0</v>
      </c>
      <c r="M9" s="3" t="s">
        <v>144</v>
      </c>
      <c r="N9" s="4"/>
      <c r="O9" s="4"/>
      <c r="P9" s="4"/>
      <c r="Q9" s="4"/>
      <c r="R9" s="4"/>
      <c r="S9" s="5"/>
      <c r="T9" s="86"/>
      <c r="U9" s="86"/>
      <c r="V9" s="86">
        <f>COUNTIF(D16:D25,"WON")</f>
        <v>0</v>
      </c>
      <c r="W9" s="86">
        <f>COUNTIF(N32:N53,"WON")</f>
        <v>0</v>
      </c>
      <c r="X9" s="86">
        <f>COUNTIF(B66:B193,"&lt;4")</f>
        <v>0</v>
      </c>
      <c r="Y9" s="86"/>
      <c r="Z9" s="86"/>
      <c r="AA9" s="86"/>
      <c r="AB9" s="86"/>
      <c r="AC9" s="86"/>
      <c r="AD9" s="87"/>
      <c r="AE9" s="87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</row>
    <row r="10" spans="1:46" ht="14.5" x14ac:dyDescent="0.35">
      <c r="I10" s="15"/>
      <c r="J10" s="68"/>
      <c r="M10" s="71" t="s">
        <v>165</v>
      </c>
      <c r="N10" s="102"/>
      <c r="O10" s="102"/>
      <c r="P10" s="102"/>
      <c r="Q10" s="102"/>
      <c r="R10" s="102"/>
      <c r="S10" s="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7"/>
      <c r="AE10" s="87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</row>
    <row r="11" spans="1:46" x14ac:dyDescent="0.3">
      <c r="C11" s="2" t="s">
        <v>2</v>
      </c>
      <c r="I11" s="90">
        <f>V11+W11</f>
        <v>0</v>
      </c>
      <c r="J11" s="68">
        <f>W11+X11</f>
        <v>0</v>
      </c>
      <c r="M11" s="106" t="s">
        <v>157</v>
      </c>
      <c r="N11" s="102"/>
      <c r="O11" s="102"/>
      <c r="P11" s="102"/>
      <c r="Q11" s="102"/>
      <c r="R11" s="102"/>
      <c r="S11" s="6"/>
      <c r="T11" s="86"/>
      <c r="U11" s="86"/>
      <c r="V11" s="86">
        <f>COUNTIF(D16:D25,"LOST")</f>
        <v>0</v>
      </c>
      <c r="W11" s="86">
        <f>COUNTIF(N32:N53,"LOST")</f>
        <v>0</v>
      </c>
      <c r="X11" s="86">
        <f>COUNTIF(B66:B193,"L")</f>
        <v>0</v>
      </c>
      <c r="Y11" s="86"/>
      <c r="Z11" s="86"/>
      <c r="AA11" s="86"/>
      <c r="AB11" s="86"/>
      <c r="AC11" s="86"/>
      <c r="AD11" s="87"/>
      <c r="AE11" s="87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</row>
    <row r="12" spans="1:46" x14ac:dyDescent="0.3">
      <c r="M12" s="106" t="s">
        <v>159</v>
      </c>
      <c r="N12" s="102"/>
      <c r="O12" s="102"/>
      <c r="P12" s="102"/>
      <c r="Q12" s="102"/>
      <c r="R12" s="102"/>
      <c r="S12" s="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7"/>
      <c r="AE12" s="87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</row>
    <row r="13" spans="1:46" x14ac:dyDescent="0.3">
      <c r="C13" s="2" t="s">
        <v>3</v>
      </c>
      <c r="D13" s="113"/>
      <c r="E13" s="114"/>
      <c r="F13" s="114"/>
      <c r="G13" s="114"/>
      <c r="H13" s="114"/>
      <c r="I13" s="115"/>
      <c r="M13" s="7" t="s">
        <v>145</v>
      </c>
      <c r="N13" s="102"/>
      <c r="O13" s="102"/>
      <c r="P13" s="102"/>
      <c r="Q13" s="102"/>
      <c r="R13" s="102"/>
      <c r="S13" s="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7"/>
      <c r="AE13" s="87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 t="s">
        <v>102</v>
      </c>
      <c r="AQ13" s="86"/>
      <c r="AR13" s="86"/>
      <c r="AS13" s="86"/>
      <c r="AT13" s="86"/>
    </row>
    <row r="14" spans="1:46" ht="14.5" thickBot="1" x14ac:dyDescent="0.35">
      <c r="M14" s="7" t="s">
        <v>146</v>
      </c>
      <c r="N14" s="102"/>
      <c r="O14" s="102"/>
      <c r="P14" s="102"/>
      <c r="Q14" s="102"/>
      <c r="R14" s="102"/>
      <c r="S14" s="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7"/>
      <c r="AE14" s="87"/>
      <c r="AF14" s="86"/>
      <c r="AG14" s="86"/>
      <c r="AH14" s="86" t="s">
        <v>64</v>
      </c>
      <c r="AI14" s="86"/>
      <c r="AJ14" s="86"/>
      <c r="AK14" s="86"/>
      <c r="AL14" s="86"/>
      <c r="AM14" s="86"/>
      <c r="AN14" s="86"/>
      <c r="AO14" s="86"/>
      <c r="AP14" s="86" t="s">
        <v>94</v>
      </c>
      <c r="AQ14" s="86"/>
      <c r="AR14" s="86"/>
      <c r="AS14" s="86"/>
      <c r="AT14" s="86"/>
    </row>
    <row r="15" spans="1:46" ht="14.5" thickBot="1" x14ac:dyDescent="0.35">
      <c r="C15" s="10" t="s">
        <v>6</v>
      </c>
      <c r="D15" s="10" t="s">
        <v>7</v>
      </c>
      <c r="E15" s="10" t="s">
        <v>8</v>
      </c>
      <c r="F15" s="10">
        <v>100</v>
      </c>
      <c r="G15" s="10">
        <v>140</v>
      </c>
      <c r="H15" s="10">
        <v>180</v>
      </c>
      <c r="I15" s="10" t="s">
        <v>9</v>
      </c>
      <c r="M15" s="54"/>
      <c r="N15" s="55"/>
      <c r="O15" s="55"/>
      <c r="P15" s="55"/>
      <c r="Q15" s="55"/>
      <c r="R15" s="55"/>
      <c r="S15" s="56"/>
      <c r="T15" s="86"/>
      <c r="U15" s="86"/>
      <c r="V15" s="86" t="s">
        <v>26</v>
      </c>
      <c r="W15" s="86"/>
      <c r="X15" s="86" t="s">
        <v>27</v>
      </c>
      <c r="Y15" s="86"/>
      <c r="Z15" s="86" t="s">
        <v>28</v>
      </c>
      <c r="AA15" s="86"/>
      <c r="AB15" s="86" t="s">
        <v>9</v>
      </c>
      <c r="AC15" s="86"/>
      <c r="AD15" s="87">
        <f>IF(SUM(AG16:AG25)=8,0,1)</f>
        <v>1</v>
      </c>
      <c r="AE15" s="87" t="s">
        <v>105</v>
      </c>
      <c r="AF15" s="86" t="s">
        <v>75</v>
      </c>
      <c r="AG15" s="86" t="s">
        <v>60</v>
      </c>
      <c r="AH15" s="86" t="s">
        <v>65</v>
      </c>
      <c r="AI15" s="86">
        <v>1</v>
      </c>
      <c r="AJ15" s="86">
        <v>2</v>
      </c>
      <c r="AK15" s="86">
        <v>3</v>
      </c>
      <c r="AL15" s="86">
        <v>4</v>
      </c>
      <c r="AM15" s="86">
        <v>5</v>
      </c>
      <c r="AN15" s="86" t="s">
        <v>81</v>
      </c>
      <c r="AO15" s="86"/>
      <c r="AP15" s="86">
        <v>1</v>
      </c>
      <c r="AQ15" s="86">
        <v>2</v>
      </c>
      <c r="AR15" s="86">
        <v>3</v>
      </c>
      <c r="AS15" s="86">
        <v>4</v>
      </c>
      <c r="AT15" s="86">
        <v>5</v>
      </c>
    </row>
    <row r="16" spans="1:46" ht="15" customHeight="1" thickBot="1" x14ac:dyDescent="0.4">
      <c r="B16" s="13">
        <v>1</v>
      </c>
      <c r="C16" s="59"/>
      <c r="D16" s="50" t="str">
        <f>C72</f>
        <v/>
      </c>
      <c r="E16" s="51" t="str">
        <f>C73</f>
        <v/>
      </c>
      <c r="F16" s="50">
        <f>ROUND(W16+AL72,0)</f>
        <v>0</v>
      </c>
      <c r="G16" s="50">
        <f>ROUND(Y16+AK72,0)</f>
        <v>0</v>
      </c>
      <c r="H16" s="50">
        <f>ROUND(AA16+AJ72,0)</f>
        <v>0</v>
      </c>
      <c r="I16" s="52">
        <f>IF(D16="WON",AC16+1,AC16)</f>
        <v>0</v>
      </c>
      <c r="M16" s="16"/>
      <c r="N16" s="118" t="s">
        <v>12</v>
      </c>
      <c r="O16" s="118"/>
      <c r="P16" s="118"/>
      <c r="Q16" s="118"/>
      <c r="R16" s="118"/>
      <c r="S16" s="17"/>
      <c r="T16" s="86"/>
      <c r="U16" s="86"/>
      <c r="V16" s="86" t="e">
        <f t="shared" ref="V16:V25" si="0">VLOOKUP($C16,$C$33:$AC$56,21,FALSE)</f>
        <v>#N/A</v>
      </c>
      <c r="W16" s="86">
        <f>IF(ISERROR(V16),0,V16)</f>
        <v>0</v>
      </c>
      <c r="X16" s="86" t="e">
        <f t="shared" ref="X16:X25" si="1">VLOOKUP($C16,$C$33:$AC$56,23,FALSE)</f>
        <v>#N/A</v>
      </c>
      <c r="Y16" s="86">
        <f>IF(ISERROR(X16),0,X16)</f>
        <v>0</v>
      </c>
      <c r="Z16" s="86" t="e">
        <f t="shared" ref="Z16:Z25" si="2">VLOOKUP($C16,$C$33:$AC$56,25,FALSE)</f>
        <v>#N/A</v>
      </c>
      <c r="AA16" s="86">
        <f>IF(ISERROR(Z16),0,Z16)</f>
        <v>0</v>
      </c>
      <c r="AB16" s="86" t="e">
        <f t="shared" ref="AB16:AB25" si="3">VLOOKUP($C16,$C$33:$AC$56,27,FALSE)</f>
        <v>#N/A</v>
      </c>
      <c r="AC16" s="86">
        <f>IF(ISERROR(AB16),0,AB16)</f>
        <v>0</v>
      </c>
      <c r="AD16" s="87">
        <f>IF(OR(AND(ISERROR(V24),NOT(ISBLANK(C24))),AND(ISERROR(V25),NOT(ISBLANK(C25)))),1,0)</f>
        <v>0</v>
      </c>
      <c r="AE16" s="87" t="s">
        <v>106</v>
      </c>
      <c r="AF16" s="86" t="s">
        <v>74</v>
      </c>
      <c r="AG16" s="86">
        <f>IF(ISERROR(V16),0,1)</f>
        <v>0</v>
      </c>
      <c r="AH16" s="86">
        <f>IF(ISERROR(AN16),0,AN16)</f>
        <v>0</v>
      </c>
      <c r="AI16" s="86">
        <f ca="1">INDIRECT("C" &amp; ($AO16+AI$15))</f>
        <v>0</v>
      </c>
      <c r="AJ16" s="86">
        <f ca="1">INDIRECT("C" &amp; ($AO16+AJ$15))</f>
        <v>0</v>
      </c>
      <c r="AK16" s="86">
        <f ca="1">INDIRECT("C" &amp; ($AO16+AK$15))</f>
        <v>0</v>
      </c>
      <c r="AL16" s="86">
        <f ca="1">INDIRECT("C" &amp; ($AO16+AL$15))</f>
        <v>0</v>
      </c>
      <c r="AM16" s="86">
        <f ca="1">INDIRECT("C" &amp; ($AO16+AM$15))</f>
        <v>0</v>
      </c>
      <c r="AN16" s="86" t="e">
        <f>VLOOKUP($C16,$C$33:$AC$56,19,FALSE)</f>
        <v>#N/A</v>
      </c>
      <c r="AO16" s="86">
        <v>74</v>
      </c>
      <c r="AP16" s="86">
        <f ca="1">INDIRECT("AM" &amp; (($AO16-10)+(AP$15*2)))</f>
        <v>0</v>
      </c>
      <c r="AQ16" s="86">
        <f t="shared" ref="AQ16:AT23" ca="1" si="4">INDIRECT("AM" &amp; (($AO16-10)+(AQ$15*2)))</f>
        <v>0</v>
      </c>
      <c r="AR16" s="86">
        <f t="shared" ca="1" si="4"/>
        <v>0</v>
      </c>
      <c r="AS16" s="86">
        <f t="shared" ca="1" si="4"/>
        <v>0</v>
      </c>
      <c r="AT16" s="86">
        <f t="shared" ca="1" si="4"/>
        <v>0</v>
      </c>
    </row>
    <row r="17" spans="2:46" ht="14.5" thickBot="1" x14ac:dyDescent="0.35">
      <c r="B17" s="13">
        <v>2</v>
      </c>
      <c r="C17" s="59"/>
      <c r="D17" s="50" t="str">
        <f>C89</f>
        <v/>
      </c>
      <c r="E17" s="51" t="str">
        <f>C90</f>
        <v/>
      </c>
      <c r="F17" s="50">
        <f>ROUND(W17+AL89,0)</f>
        <v>0</v>
      </c>
      <c r="G17" s="50">
        <f>ROUND(Y17+AK89,0)</f>
        <v>0</v>
      </c>
      <c r="H17" s="50">
        <f>ROUND(AA17+AJ89,0)</f>
        <v>0</v>
      </c>
      <c r="I17" s="52">
        <f t="shared" ref="I17:I23" si="5">IF(D17="WON",AC17+1,AC17)</f>
        <v>0</v>
      </c>
      <c r="M17" s="16"/>
      <c r="N17" s="103"/>
      <c r="O17" s="103"/>
      <c r="P17" s="103"/>
      <c r="Q17" s="103"/>
      <c r="R17" s="103"/>
      <c r="S17" s="17"/>
      <c r="T17" s="86"/>
      <c r="U17" s="86"/>
      <c r="V17" s="86" t="e">
        <f t="shared" si="0"/>
        <v>#N/A</v>
      </c>
      <c r="W17" s="86">
        <f t="shared" ref="W17:W25" si="6">IF(ISERROR(V17),0,V17)</f>
        <v>0</v>
      </c>
      <c r="X17" s="86" t="e">
        <f t="shared" si="1"/>
        <v>#N/A</v>
      </c>
      <c r="Y17" s="86">
        <f t="shared" ref="Y17:Y25" si="7">IF(ISERROR(X17),0,X17)</f>
        <v>0</v>
      </c>
      <c r="Z17" s="86" t="e">
        <f t="shared" si="2"/>
        <v>#N/A</v>
      </c>
      <c r="AA17" s="86">
        <f t="shared" ref="AA17:AA25" si="8">IF(ISERROR(Z17),0,Z17)</f>
        <v>0</v>
      </c>
      <c r="AB17" s="86" t="e">
        <f t="shared" si="3"/>
        <v>#N/A</v>
      </c>
      <c r="AC17" s="86">
        <f t="shared" ref="AC17:AC25" si="9">IF(ISERROR(AB17),0,AB17)</f>
        <v>0</v>
      </c>
      <c r="AD17" s="87"/>
      <c r="AE17" s="87"/>
      <c r="AF17" s="86"/>
      <c r="AG17" s="86">
        <f t="shared" ref="AG17:AG25" si="10">IF(ISERROR(V17),0,1)</f>
        <v>0</v>
      </c>
      <c r="AH17" s="86">
        <f t="shared" ref="AH17:AH25" si="11">IF(ISERROR(AN17),0,AN17)</f>
        <v>0</v>
      </c>
      <c r="AI17" s="86">
        <f t="shared" ref="AI17:AM23" ca="1" si="12">INDIRECT("C" &amp; ($AO17+AI$15))</f>
        <v>0</v>
      </c>
      <c r="AJ17" s="86">
        <f t="shared" ca="1" si="12"/>
        <v>0</v>
      </c>
      <c r="AK17" s="86">
        <f t="shared" ca="1" si="12"/>
        <v>0</v>
      </c>
      <c r="AL17" s="86">
        <f t="shared" ca="1" si="12"/>
        <v>0</v>
      </c>
      <c r="AM17" s="86">
        <f t="shared" ca="1" si="12"/>
        <v>0</v>
      </c>
      <c r="AN17" s="86" t="e">
        <f t="shared" ref="AN17:AN25" si="13">VLOOKUP($C17,$C$33:$AC$56,19,FALSE)</f>
        <v>#N/A</v>
      </c>
      <c r="AO17" s="86">
        <f>AO16+17</f>
        <v>91</v>
      </c>
      <c r="AP17" s="86">
        <f t="shared" ref="AP17:AP23" ca="1" si="14">INDIRECT("AM" &amp; (($AO17-10)+(AP$15*2)))</f>
        <v>0</v>
      </c>
      <c r="AQ17" s="86">
        <f t="shared" ca="1" si="4"/>
        <v>0</v>
      </c>
      <c r="AR17" s="86">
        <f t="shared" ca="1" si="4"/>
        <v>0</v>
      </c>
      <c r="AS17" s="86">
        <f t="shared" ca="1" si="4"/>
        <v>0</v>
      </c>
      <c r="AT17" s="86">
        <f t="shared" ca="1" si="4"/>
        <v>0</v>
      </c>
    </row>
    <row r="18" spans="2:46" ht="14.5" thickBot="1" x14ac:dyDescent="0.35">
      <c r="B18" s="13">
        <v>3</v>
      </c>
      <c r="C18" s="59"/>
      <c r="D18" s="50" t="str">
        <f>C106</f>
        <v/>
      </c>
      <c r="E18" s="51" t="str">
        <f>C107</f>
        <v/>
      </c>
      <c r="F18" s="50">
        <f>ROUND(W18+AL106,0)</f>
        <v>0</v>
      </c>
      <c r="G18" s="50">
        <f>ROUND(Y18+AK106,0)</f>
        <v>0</v>
      </c>
      <c r="H18" s="50">
        <f>ROUND(AA18+AJ106,0)</f>
        <v>0</v>
      </c>
      <c r="I18" s="52">
        <f t="shared" si="5"/>
        <v>0</v>
      </c>
      <c r="M18" s="116" t="str">
        <f>IF(U2,IF(U18=1,"C","D"),"")</f>
        <v/>
      </c>
      <c r="N18" s="117" t="str">
        <f>IF(U2=1,IF(U18=1,"Sheet is OK to submit.","Sheet contains errors, please check."),"Sheet not yet complete.")</f>
        <v>Sheet not yet complete.</v>
      </c>
      <c r="O18" s="117"/>
      <c r="P18" s="117"/>
      <c r="Q18" s="117"/>
      <c r="R18" s="117"/>
      <c r="S18" s="17"/>
      <c r="T18" s="86" t="s">
        <v>14</v>
      </c>
      <c r="U18" s="86">
        <f>IF(SUM(AD4:AD193)&gt;0,0,1)</f>
        <v>0</v>
      </c>
      <c r="V18" s="86" t="e">
        <f t="shared" si="0"/>
        <v>#N/A</v>
      </c>
      <c r="W18" s="86">
        <f t="shared" si="6"/>
        <v>0</v>
      </c>
      <c r="X18" s="86" t="e">
        <f t="shared" si="1"/>
        <v>#N/A</v>
      </c>
      <c r="Y18" s="86">
        <f t="shared" si="7"/>
        <v>0</v>
      </c>
      <c r="Z18" s="86" t="e">
        <f t="shared" si="2"/>
        <v>#N/A</v>
      </c>
      <c r="AA18" s="86">
        <f t="shared" si="8"/>
        <v>0</v>
      </c>
      <c r="AB18" s="86" t="e">
        <f t="shared" si="3"/>
        <v>#N/A</v>
      </c>
      <c r="AC18" s="86">
        <f t="shared" si="9"/>
        <v>0</v>
      </c>
      <c r="AD18" s="87"/>
      <c r="AE18" s="87"/>
      <c r="AF18" s="86"/>
      <c r="AG18" s="86">
        <f t="shared" si="10"/>
        <v>0</v>
      </c>
      <c r="AH18" s="86">
        <f t="shared" si="11"/>
        <v>0</v>
      </c>
      <c r="AI18" s="86">
        <f t="shared" ca="1" si="12"/>
        <v>0</v>
      </c>
      <c r="AJ18" s="86">
        <f t="shared" ca="1" si="12"/>
        <v>0</v>
      </c>
      <c r="AK18" s="86">
        <f t="shared" ca="1" si="12"/>
        <v>0</v>
      </c>
      <c r="AL18" s="86">
        <f t="shared" ca="1" si="12"/>
        <v>0</v>
      </c>
      <c r="AM18" s="86">
        <f t="shared" ca="1" si="12"/>
        <v>0</v>
      </c>
      <c r="AN18" s="86" t="e">
        <f t="shared" si="13"/>
        <v>#N/A</v>
      </c>
      <c r="AO18" s="86">
        <f t="shared" ref="AO18:AO25" si="15">AO17+17</f>
        <v>108</v>
      </c>
      <c r="AP18" s="86">
        <f t="shared" ca="1" si="14"/>
        <v>0</v>
      </c>
      <c r="AQ18" s="86">
        <f t="shared" ca="1" si="4"/>
        <v>0</v>
      </c>
      <c r="AR18" s="86">
        <f t="shared" ca="1" si="4"/>
        <v>0</v>
      </c>
      <c r="AS18" s="86">
        <f t="shared" ca="1" si="4"/>
        <v>0</v>
      </c>
      <c r="AT18" s="86">
        <f t="shared" ca="1" si="4"/>
        <v>0</v>
      </c>
    </row>
    <row r="19" spans="2:46" ht="14.5" thickBot="1" x14ac:dyDescent="0.35">
      <c r="B19" s="13">
        <v>4</v>
      </c>
      <c r="C19" s="59"/>
      <c r="D19" s="50" t="str">
        <f>C123</f>
        <v/>
      </c>
      <c r="E19" s="51" t="str">
        <f>C124</f>
        <v/>
      </c>
      <c r="F19" s="50">
        <f>ROUND(W19+AL123,0)</f>
        <v>0</v>
      </c>
      <c r="G19" s="50">
        <f>ROUND(Y19+AK123,0)</f>
        <v>0</v>
      </c>
      <c r="H19" s="50">
        <f>ROUND(AA19+AJ123,0)</f>
        <v>0</v>
      </c>
      <c r="I19" s="52">
        <f t="shared" si="5"/>
        <v>0</v>
      </c>
      <c r="M19" s="116"/>
      <c r="N19" s="117"/>
      <c r="O19" s="117"/>
      <c r="P19" s="117"/>
      <c r="Q19" s="117"/>
      <c r="R19" s="117"/>
      <c r="S19" s="17"/>
      <c r="T19" s="86"/>
      <c r="U19" s="86"/>
      <c r="V19" s="86" t="e">
        <f t="shared" si="0"/>
        <v>#N/A</v>
      </c>
      <c r="W19" s="86">
        <f t="shared" si="6"/>
        <v>0</v>
      </c>
      <c r="X19" s="86" t="e">
        <f t="shared" si="1"/>
        <v>#N/A</v>
      </c>
      <c r="Y19" s="86">
        <f t="shared" si="7"/>
        <v>0</v>
      </c>
      <c r="Z19" s="86" t="e">
        <f t="shared" si="2"/>
        <v>#N/A</v>
      </c>
      <c r="AA19" s="86">
        <f t="shared" si="8"/>
        <v>0</v>
      </c>
      <c r="AB19" s="86" t="e">
        <f t="shared" si="3"/>
        <v>#N/A</v>
      </c>
      <c r="AC19" s="86">
        <f t="shared" si="9"/>
        <v>0</v>
      </c>
      <c r="AD19" s="87"/>
      <c r="AE19" s="87"/>
      <c r="AF19" s="86"/>
      <c r="AG19" s="86">
        <f t="shared" si="10"/>
        <v>0</v>
      </c>
      <c r="AH19" s="86">
        <f t="shared" si="11"/>
        <v>0</v>
      </c>
      <c r="AI19" s="86">
        <f t="shared" ca="1" si="12"/>
        <v>0</v>
      </c>
      <c r="AJ19" s="86">
        <f t="shared" ca="1" si="12"/>
        <v>0</v>
      </c>
      <c r="AK19" s="86">
        <f t="shared" ca="1" si="12"/>
        <v>0</v>
      </c>
      <c r="AL19" s="86">
        <f t="shared" ca="1" si="12"/>
        <v>0</v>
      </c>
      <c r="AM19" s="86">
        <f t="shared" ca="1" si="12"/>
        <v>0</v>
      </c>
      <c r="AN19" s="86" t="e">
        <f t="shared" si="13"/>
        <v>#N/A</v>
      </c>
      <c r="AO19" s="86">
        <f t="shared" si="15"/>
        <v>125</v>
      </c>
      <c r="AP19" s="86">
        <f t="shared" ca="1" si="14"/>
        <v>0</v>
      </c>
      <c r="AQ19" s="86">
        <f t="shared" ca="1" si="4"/>
        <v>0</v>
      </c>
      <c r="AR19" s="86">
        <f t="shared" ca="1" si="4"/>
        <v>0</v>
      </c>
      <c r="AS19" s="86">
        <f t="shared" ca="1" si="4"/>
        <v>0</v>
      </c>
      <c r="AT19" s="86">
        <f t="shared" ca="1" si="4"/>
        <v>0</v>
      </c>
    </row>
    <row r="20" spans="2:46" ht="14.5" thickBot="1" x14ac:dyDescent="0.35">
      <c r="B20" s="13">
        <v>5</v>
      </c>
      <c r="C20" s="59"/>
      <c r="D20" s="50" t="str">
        <f>C140</f>
        <v/>
      </c>
      <c r="E20" s="51" t="str">
        <f>C141</f>
        <v/>
      </c>
      <c r="F20" s="50">
        <f>ROUND(W20+AL140,0)</f>
        <v>0</v>
      </c>
      <c r="G20" s="50">
        <f>ROUND(Y20+AK140,0)</f>
        <v>0</v>
      </c>
      <c r="H20" s="50">
        <f>ROUND(AA20+AJ140,0)</f>
        <v>0</v>
      </c>
      <c r="I20" s="52">
        <f t="shared" si="5"/>
        <v>0</v>
      </c>
      <c r="M20" s="16"/>
      <c r="N20" s="107" t="str">
        <f>IF(AND(U18=0,U2=1),VLOOKUP(1,AD4:AE193,2,FALSE),"")</f>
        <v/>
      </c>
      <c r="O20" s="107"/>
      <c r="P20" s="107"/>
      <c r="Q20" s="107"/>
      <c r="R20" s="107"/>
      <c r="S20" s="17"/>
      <c r="T20" s="86"/>
      <c r="U20" s="86"/>
      <c r="V20" s="86" t="e">
        <f t="shared" si="0"/>
        <v>#N/A</v>
      </c>
      <c r="W20" s="86">
        <f t="shared" si="6"/>
        <v>0</v>
      </c>
      <c r="X20" s="86" t="e">
        <f t="shared" si="1"/>
        <v>#N/A</v>
      </c>
      <c r="Y20" s="86">
        <f t="shared" si="7"/>
        <v>0</v>
      </c>
      <c r="Z20" s="86" t="e">
        <f t="shared" si="2"/>
        <v>#N/A</v>
      </c>
      <c r="AA20" s="86">
        <f t="shared" si="8"/>
        <v>0</v>
      </c>
      <c r="AB20" s="86" t="e">
        <f t="shared" si="3"/>
        <v>#N/A</v>
      </c>
      <c r="AC20" s="86">
        <f t="shared" si="9"/>
        <v>0</v>
      </c>
      <c r="AD20" s="87"/>
      <c r="AE20" s="87"/>
      <c r="AF20" s="86"/>
      <c r="AG20" s="86">
        <f t="shared" si="10"/>
        <v>0</v>
      </c>
      <c r="AH20" s="86">
        <f t="shared" si="11"/>
        <v>0</v>
      </c>
      <c r="AI20" s="86">
        <f t="shared" ca="1" si="12"/>
        <v>0</v>
      </c>
      <c r="AJ20" s="86">
        <f t="shared" ca="1" si="12"/>
        <v>0</v>
      </c>
      <c r="AK20" s="86">
        <f t="shared" ca="1" si="12"/>
        <v>0</v>
      </c>
      <c r="AL20" s="86">
        <f t="shared" ca="1" si="12"/>
        <v>0</v>
      </c>
      <c r="AM20" s="86">
        <f t="shared" ca="1" si="12"/>
        <v>0</v>
      </c>
      <c r="AN20" s="86" t="e">
        <f t="shared" si="13"/>
        <v>#N/A</v>
      </c>
      <c r="AO20" s="86">
        <f t="shared" si="15"/>
        <v>142</v>
      </c>
      <c r="AP20" s="86">
        <f t="shared" ca="1" si="14"/>
        <v>0</v>
      </c>
      <c r="AQ20" s="86">
        <f t="shared" ca="1" si="4"/>
        <v>0</v>
      </c>
      <c r="AR20" s="86">
        <f t="shared" ca="1" si="4"/>
        <v>0</v>
      </c>
      <c r="AS20" s="86">
        <f t="shared" ca="1" si="4"/>
        <v>0</v>
      </c>
      <c r="AT20" s="86">
        <f t="shared" ca="1" si="4"/>
        <v>0</v>
      </c>
    </row>
    <row r="21" spans="2:46" ht="14.5" thickBot="1" x14ac:dyDescent="0.35">
      <c r="B21" s="13">
        <v>6</v>
      </c>
      <c r="C21" s="59"/>
      <c r="D21" s="50" t="str">
        <f>C157</f>
        <v/>
      </c>
      <c r="E21" s="51" t="str">
        <f>C158</f>
        <v/>
      </c>
      <c r="F21" s="50">
        <f>ROUND(W21+AL157,0)</f>
        <v>0</v>
      </c>
      <c r="G21" s="50">
        <f>ROUND(Y21+AK157,0)</f>
        <v>0</v>
      </c>
      <c r="H21" s="50">
        <f>ROUND(AA21+AJ157,0)</f>
        <v>0</v>
      </c>
      <c r="I21" s="52">
        <f t="shared" si="5"/>
        <v>0</v>
      </c>
      <c r="M21" s="57"/>
      <c r="N21" s="108"/>
      <c r="O21" s="108"/>
      <c r="P21" s="108"/>
      <c r="Q21" s="108"/>
      <c r="R21" s="108"/>
      <c r="S21" s="58"/>
      <c r="T21" s="86"/>
      <c r="U21" s="86"/>
      <c r="V21" s="86" t="e">
        <f t="shared" si="0"/>
        <v>#N/A</v>
      </c>
      <c r="W21" s="86">
        <f t="shared" si="6"/>
        <v>0</v>
      </c>
      <c r="X21" s="86" t="e">
        <f t="shared" si="1"/>
        <v>#N/A</v>
      </c>
      <c r="Y21" s="86">
        <f t="shared" si="7"/>
        <v>0</v>
      </c>
      <c r="Z21" s="86" t="e">
        <f t="shared" si="2"/>
        <v>#N/A</v>
      </c>
      <c r="AA21" s="86">
        <f t="shared" si="8"/>
        <v>0</v>
      </c>
      <c r="AB21" s="86" t="e">
        <f t="shared" si="3"/>
        <v>#N/A</v>
      </c>
      <c r="AC21" s="86">
        <f t="shared" si="9"/>
        <v>0</v>
      </c>
      <c r="AD21" s="87"/>
      <c r="AE21" s="87"/>
      <c r="AF21" s="86"/>
      <c r="AG21" s="86">
        <f t="shared" si="10"/>
        <v>0</v>
      </c>
      <c r="AH21" s="86">
        <f t="shared" si="11"/>
        <v>0</v>
      </c>
      <c r="AI21" s="86">
        <f t="shared" ca="1" si="12"/>
        <v>0</v>
      </c>
      <c r="AJ21" s="86">
        <f t="shared" ca="1" si="12"/>
        <v>0</v>
      </c>
      <c r="AK21" s="86">
        <f t="shared" ca="1" si="12"/>
        <v>0</v>
      </c>
      <c r="AL21" s="86">
        <f t="shared" ca="1" si="12"/>
        <v>0</v>
      </c>
      <c r="AM21" s="86">
        <f t="shared" ca="1" si="12"/>
        <v>0</v>
      </c>
      <c r="AN21" s="86" t="e">
        <f t="shared" si="13"/>
        <v>#N/A</v>
      </c>
      <c r="AO21" s="86">
        <f t="shared" si="15"/>
        <v>159</v>
      </c>
      <c r="AP21" s="86">
        <f t="shared" ca="1" si="14"/>
        <v>0</v>
      </c>
      <c r="AQ21" s="86">
        <f t="shared" ca="1" si="4"/>
        <v>0</v>
      </c>
      <c r="AR21" s="86">
        <f t="shared" ca="1" si="4"/>
        <v>0</v>
      </c>
      <c r="AS21" s="86">
        <f t="shared" ca="1" si="4"/>
        <v>0</v>
      </c>
      <c r="AT21" s="86">
        <f t="shared" ca="1" si="4"/>
        <v>0</v>
      </c>
    </row>
    <row r="22" spans="2:46" ht="14.5" thickBot="1" x14ac:dyDescent="0.35">
      <c r="B22" s="13">
        <v>7</v>
      </c>
      <c r="C22" s="59"/>
      <c r="D22" s="50" t="str">
        <f>C174</f>
        <v/>
      </c>
      <c r="E22" s="51" t="str">
        <f>C175</f>
        <v/>
      </c>
      <c r="F22" s="50">
        <f>ROUND(W22+AL174,0)</f>
        <v>0</v>
      </c>
      <c r="G22" s="50">
        <f>ROUND(Y22+AK174,0)</f>
        <v>0</v>
      </c>
      <c r="H22" s="50">
        <f>ROUND(AA22+AJ174,0)</f>
        <v>0</v>
      </c>
      <c r="I22" s="52">
        <f t="shared" si="5"/>
        <v>0</v>
      </c>
      <c r="M22" s="20" t="s">
        <v>19</v>
      </c>
      <c r="N22" s="104"/>
      <c r="O22" s="105"/>
      <c r="P22" s="105"/>
      <c r="Q22" s="105"/>
      <c r="R22" s="105"/>
      <c r="S22" s="19"/>
      <c r="T22" s="86"/>
      <c r="U22" s="86"/>
      <c r="V22" s="86" t="e">
        <f t="shared" si="0"/>
        <v>#N/A</v>
      </c>
      <c r="W22" s="86">
        <f t="shared" si="6"/>
        <v>0</v>
      </c>
      <c r="X22" s="86" t="e">
        <f t="shared" si="1"/>
        <v>#N/A</v>
      </c>
      <c r="Y22" s="86">
        <f t="shared" si="7"/>
        <v>0</v>
      </c>
      <c r="Z22" s="86" t="e">
        <f t="shared" si="2"/>
        <v>#N/A</v>
      </c>
      <c r="AA22" s="86">
        <f t="shared" si="8"/>
        <v>0</v>
      </c>
      <c r="AB22" s="86" t="e">
        <f t="shared" si="3"/>
        <v>#N/A</v>
      </c>
      <c r="AC22" s="86">
        <f t="shared" si="9"/>
        <v>0</v>
      </c>
      <c r="AD22" s="87"/>
      <c r="AE22" s="87"/>
      <c r="AF22" s="86"/>
      <c r="AG22" s="86">
        <f t="shared" si="10"/>
        <v>0</v>
      </c>
      <c r="AH22" s="86">
        <f t="shared" si="11"/>
        <v>0</v>
      </c>
      <c r="AI22" s="86">
        <f t="shared" ca="1" si="12"/>
        <v>0</v>
      </c>
      <c r="AJ22" s="86">
        <f t="shared" ca="1" si="12"/>
        <v>0</v>
      </c>
      <c r="AK22" s="86">
        <f t="shared" ca="1" si="12"/>
        <v>0</v>
      </c>
      <c r="AL22" s="86">
        <f t="shared" ca="1" si="12"/>
        <v>0</v>
      </c>
      <c r="AM22" s="86">
        <f t="shared" ca="1" si="12"/>
        <v>0</v>
      </c>
      <c r="AN22" s="86" t="e">
        <f t="shared" si="13"/>
        <v>#N/A</v>
      </c>
      <c r="AO22" s="86">
        <f t="shared" si="15"/>
        <v>176</v>
      </c>
      <c r="AP22" s="86">
        <f t="shared" ca="1" si="14"/>
        <v>0</v>
      </c>
      <c r="AQ22" s="86">
        <f t="shared" ca="1" si="4"/>
        <v>0</v>
      </c>
      <c r="AR22" s="86">
        <f t="shared" ca="1" si="4"/>
        <v>0</v>
      </c>
      <c r="AS22" s="86">
        <f t="shared" ca="1" si="4"/>
        <v>0</v>
      </c>
      <c r="AT22" s="86">
        <f t="shared" ca="1" si="4"/>
        <v>0</v>
      </c>
    </row>
    <row r="23" spans="2:46" ht="14.5" thickBot="1" x14ac:dyDescent="0.35">
      <c r="B23" s="13">
        <v>8</v>
      </c>
      <c r="C23" s="59"/>
      <c r="D23" s="50" t="str">
        <f>C191</f>
        <v/>
      </c>
      <c r="E23" s="51" t="str">
        <f>C192</f>
        <v/>
      </c>
      <c r="F23" s="50">
        <f>ROUND(W23+AL191,0)</f>
        <v>0</v>
      </c>
      <c r="G23" s="50">
        <f>ROUND(Y23+AK191,0)</f>
        <v>0</v>
      </c>
      <c r="H23" s="50">
        <f>ROUND(AA23+AJ191,0)</f>
        <v>0</v>
      </c>
      <c r="I23" s="52">
        <f t="shared" si="5"/>
        <v>0</v>
      </c>
      <c r="M23" s="18" t="s">
        <v>154</v>
      </c>
      <c r="N23" s="105"/>
      <c r="O23" s="105"/>
      <c r="P23" s="105"/>
      <c r="Q23" s="105"/>
      <c r="R23" s="105"/>
      <c r="S23" s="19"/>
      <c r="T23" s="86"/>
      <c r="U23" s="86"/>
      <c r="V23" s="86" t="e">
        <f t="shared" si="0"/>
        <v>#N/A</v>
      </c>
      <c r="W23" s="86">
        <f t="shared" si="6"/>
        <v>0</v>
      </c>
      <c r="X23" s="86" t="e">
        <f t="shared" si="1"/>
        <v>#N/A</v>
      </c>
      <c r="Y23" s="86">
        <f t="shared" si="7"/>
        <v>0</v>
      </c>
      <c r="Z23" s="86" t="e">
        <f t="shared" si="2"/>
        <v>#N/A</v>
      </c>
      <c r="AA23" s="86">
        <f t="shared" si="8"/>
        <v>0</v>
      </c>
      <c r="AB23" s="86" t="e">
        <f t="shared" si="3"/>
        <v>#N/A</v>
      </c>
      <c r="AC23" s="86">
        <f t="shared" si="9"/>
        <v>0</v>
      </c>
      <c r="AD23" s="87"/>
      <c r="AE23" s="87"/>
      <c r="AF23" s="86"/>
      <c r="AG23" s="86">
        <f t="shared" si="10"/>
        <v>0</v>
      </c>
      <c r="AH23" s="86">
        <f t="shared" si="11"/>
        <v>0</v>
      </c>
      <c r="AI23" s="86">
        <f t="shared" ca="1" si="12"/>
        <v>0</v>
      </c>
      <c r="AJ23" s="86">
        <f t="shared" ca="1" si="12"/>
        <v>0</v>
      </c>
      <c r="AK23" s="86">
        <f t="shared" ca="1" si="12"/>
        <v>0</v>
      </c>
      <c r="AL23" s="86">
        <f t="shared" ca="1" si="12"/>
        <v>0</v>
      </c>
      <c r="AM23" s="86">
        <f t="shared" ca="1" si="12"/>
        <v>0</v>
      </c>
      <c r="AN23" s="86" t="e">
        <f t="shared" si="13"/>
        <v>#N/A</v>
      </c>
      <c r="AO23" s="86">
        <f t="shared" si="15"/>
        <v>193</v>
      </c>
      <c r="AP23" s="86">
        <f t="shared" ca="1" si="14"/>
        <v>0</v>
      </c>
      <c r="AQ23" s="86">
        <f t="shared" ca="1" si="4"/>
        <v>0</v>
      </c>
      <c r="AR23" s="86">
        <f t="shared" ca="1" si="4"/>
        <v>0</v>
      </c>
      <c r="AS23" s="86">
        <f t="shared" ca="1" si="4"/>
        <v>0</v>
      </c>
      <c r="AT23" s="86">
        <f t="shared" ca="1" si="4"/>
        <v>0</v>
      </c>
    </row>
    <row r="24" spans="2:46" ht="14.5" thickBot="1" x14ac:dyDescent="0.35">
      <c r="B24" s="13" t="s">
        <v>10</v>
      </c>
      <c r="C24" s="60"/>
      <c r="D24" s="50"/>
      <c r="E24" s="51"/>
      <c r="F24" s="50">
        <f>W24</f>
        <v>0</v>
      </c>
      <c r="G24" s="50">
        <f>ROUND(Y24,0)</f>
        <v>0</v>
      </c>
      <c r="H24" s="50">
        <f>AA24</f>
        <v>0</v>
      </c>
      <c r="I24" s="52">
        <f>AC24</f>
        <v>0</v>
      </c>
      <c r="M24" s="18" t="s">
        <v>20</v>
      </c>
      <c r="N24" s="105"/>
      <c r="O24" s="105"/>
      <c r="P24" s="105"/>
      <c r="Q24" s="105"/>
      <c r="R24" s="105"/>
      <c r="S24" s="19"/>
      <c r="T24" s="86"/>
      <c r="U24" s="86"/>
      <c r="V24" s="86" t="e">
        <f t="shared" si="0"/>
        <v>#N/A</v>
      </c>
      <c r="W24" s="86">
        <f t="shared" si="6"/>
        <v>0</v>
      </c>
      <c r="X24" s="86" t="e">
        <f t="shared" si="1"/>
        <v>#N/A</v>
      </c>
      <c r="Y24" s="86">
        <f t="shared" si="7"/>
        <v>0</v>
      </c>
      <c r="Z24" s="86" t="e">
        <f t="shared" si="2"/>
        <v>#N/A</v>
      </c>
      <c r="AA24" s="86">
        <f t="shared" si="8"/>
        <v>0</v>
      </c>
      <c r="AB24" s="86" t="e">
        <f t="shared" si="3"/>
        <v>#N/A</v>
      </c>
      <c r="AC24" s="86">
        <f t="shared" si="9"/>
        <v>0</v>
      </c>
      <c r="AD24" s="87"/>
      <c r="AE24" s="87"/>
      <c r="AF24" s="86"/>
      <c r="AG24" s="86">
        <f t="shared" si="10"/>
        <v>0</v>
      </c>
      <c r="AH24" s="86">
        <f t="shared" si="11"/>
        <v>0</v>
      </c>
      <c r="AI24" s="86"/>
      <c r="AJ24" s="86"/>
      <c r="AK24" s="86"/>
      <c r="AL24" s="86"/>
      <c r="AM24" s="86"/>
      <c r="AN24" s="86" t="e">
        <f t="shared" si="13"/>
        <v>#N/A</v>
      </c>
      <c r="AO24" s="86">
        <f t="shared" si="15"/>
        <v>210</v>
      </c>
      <c r="AP24" s="86"/>
      <c r="AQ24" s="86"/>
      <c r="AR24" s="86"/>
      <c r="AS24" s="86"/>
      <c r="AT24" s="86"/>
    </row>
    <row r="25" spans="2:46" ht="14.5" thickBot="1" x14ac:dyDescent="0.35">
      <c r="B25" s="13" t="s">
        <v>11</v>
      </c>
      <c r="C25" s="60"/>
      <c r="D25" s="50"/>
      <c r="E25" s="51"/>
      <c r="F25" s="50">
        <f>W25</f>
        <v>0</v>
      </c>
      <c r="G25" s="50">
        <f>Y25</f>
        <v>0</v>
      </c>
      <c r="H25" s="50">
        <f>AA25</f>
        <v>0</v>
      </c>
      <c r="I25" s="52">
        <f>AC25</f>
        <v>0</v>
      </c>
      <c r="M25" s="20" t="s">
        <v>21</v>
      </c>
      <c r="N25" s="105"/>
      <c r="O25" s="105"/>
      <c r="P25" s="105"/>
      <c r="Q25" s="105"/>
      <c r="R25" s="105"/>
      <c r="S25" s="19"/>
      <c r="T25" s="86"/>
      <c r="U25" s="86"/>
      <c r="V25" s="86" t="e">
        <f t="shared" si="0"/>
        <v>#N/A</v>
      </c>
      <c r="W25" s="86">
        <f t="shared" si="6"/>
        <v>0</v>
      </c>
      <c r="X25" s="86" t="e">
        <f t="shared" si="1"/>
        <v>#N/A</v>
      </c>
      <c r="Y25" s="86">
        <f t="shared" si="7"/>
        <v>0</v>
      </c>
      <c r="Z25" s="86" t="e">
        <f t="shared" si="2"/>
        <v>#N/A</v>
      </c>
      <c r="AA25" s="86">
        <f t="shared" si="8"/>
        <v>0</v>
      </c>
      <c r="AB25" s="86" t="e">
        <f t="shared" si="3"/>
        <v>#N/A</v>
      </c>
      <c r="AC25" s="86">
        <f t="shared" si="9"/>
        <v>0</v>
      </c>
      <c r="AD25" s="87"/>
      <c r="AE25" s="87"/>
      <c r="AF25" s="86"/>
      <c r="AG25" s="86">
        <f t="shared" si="10"/>
        <v>0</v>
      </c>
      <c r="AH25" s="86">
        <f t="shared" si="11"/>
        <v>0</v>
      </c>
      <c r="AI25" s="86"/>
      <c r="AJ25" s="86"/>
      <c r="AK25" s="86"/>
      <c r="AL25" s="86"/>
      <c r="AM25" s="86"/>
      <c r="AN25" s="86" t="e">
        <f t="shared" si="13"/>
        <v>#N/A</v>
      </c>
      <c r="AO25" s="86">
        <f t="shared" si="15"/>
        <v>227</v>
      </c>
      <c r="AP25" s="86"/>
      <c r="AQ25" s="86"/>
      <c r="AR25" s="86"/>
      <c r="AS25" s="86"/>
      <c r="AT25" s="86"/>
    </row>
    <row r="26" spans="2:46" ht="14.5" thickBot="1" x14ac:dyDescent="0.35">
      <c r="F26" s="50">
        <f>SUM(F16:F25)</f>
        <v>0</v>
      </c>
      <c r="G26" s="50">
        <f>SUM(G16:G25)</f>
        <v>0</v>
      </c>
      <c r="H26" s="50">
        <f>SUM(H16:H25)</f>
        <v>0</v>
      </c>
      <c r="I26" s="53">
        <f>F26+(2*G26)+(3*H26)</f>
        <v>0</v>
      </c>
      <c r="J26" s="33" t="s">
        <v>57</v>
      </c>
      <c r="M26" s="18" t="s">
        <v>153</v>
      </c>
      <c r="N26" s="105"/>
      <c r="O26" s="105"/>
      <c r="P26" s="105"/>
      <c r="Q26" s="105"/>
      <c r="R26" s="105"/>
      <c r="S26" s="19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7"/>
      <c r="AE26" s="87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</row>
    <row r="27" spans="2:46" x14ac:dyDescent="0.3">
      <c r="F27" s="11"/>
      <c r="M27" s="18" t="s">
        <v>22</v>
      </c>
      <c r="N27" s="105"/>
      <c r="O27" s="105"/>
      <c r="P27" s="105"/>
      <c r="Q27" s="105"/>
      <c r="R27" s="105"/>
      <c r="S27" s="19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7"/>
      <c r="AE27" s="87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</row>
    <row r="28" spans="2:46" x14ac:dyDescent="0.3">
      <c r="M28" s="18" t="s">
        <v>23</v>
      </c>
      <c r="N28" s="102"/>
      <c r="O28" s="102"/>
      <c r="P28" s="102"/>
      <c r="Q28" s="102"/>
      <c r="R28" s="102"/>
      <c r="S28" s="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7"/>
      <c r="AE28" s="87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</row>
    <row r="29" spans="2:46" x14ac:dyDescent="0.3">
      <c r="C29" s="14" t="s">
        <v>15</v>
      </c>
      <c r="M29" s="18" t="s">
        <v>157</v>
      </c>
      <c r="N29" s="102"/>
      <c r="O29" s="102"/>
      <c r="P29" s="102"/>
      <c r="Q29" s="102"/>
      <c r="R29" s="102"/>
      <c r="S29" s="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7"/>
      <c r="AE29" s="87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</row>
    <row r="30" spans="2:46" ht="14.5" thickBot="1" x14ac:dyDescent="0.35">
      <c r="C30" s="12" t="s">
        <v>16</v>
      </c>
      <c r="M30" s="21" t="s">
        <v>158</v>
      </c>
      <c r="N30" s="8"/>
      <c r="O30" s="8"/>
      <c r="P30" s="8"/>
      <c r="Q30" s="8"/>
      <c r="R30" s="8"/>
      <c r="S30" s="9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7"/>
      <c r="AE30" s="87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</row>
    <row r="31" spans="2:46" ht="14.5" thickBot="1" x14ac:dyDescent="0.35">
      <c r="K31" s="31" t="s">
        <v>18</v>
      </c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7"/>
      <c r="AE31" s="87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</row>
    <row r="32" spans="2:46" ht="14.5" thickBot="1" x14ac:dyDescent="0.35">
      <c r="C32" s="22" t="s">
        <v>17</v>
      </c>
      <c r="D32" s="10">
        <v>801</v>
      </c>
      <c r="E32" s="10">
        <f>IF(D35="",0,D34-D35)</f>
        <v>0</v>
      </c>
      <c r="F32" s="10">
        <f t="shared" ref="F32:M32" si="16">IF(E35="",0,E34-E35)</f>
        <v>0</v>
      </c>
      <c r="G32" s="10">
        <f t="shared" si="16"/>
        <v>0</v>
      </c>
      <c r="H32" s="10">
        <f t="shared" si="16"/>
        <v>0</v>
      </c>
      <c r="I32" s="10">
        <f t="shared" si="16"/>
        <v>0</v>
      </c>
      <c r="J32" s="10">
        <f t="shared" si="16"/>
        <v>0</v>
      </c>
      <c r="K32" s="10">
        <f t="shared" si="16"/>
        <v>0</v>
      </c>
      <c r="L32" s="10">
        <f t="shared" si="16"/>
        <v>0</v>
      </c>
      <c r="M32" s="10">
        <f t="shared" si="16"/>
        <v>0</v>
      </c>
      <c r="N32" s="64"/>
      <c r="O32" s="69">
        <f>IF(ISBLANK(N32),0,1)</f>
        <v>0</v>
      </c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7">
        <f>IF(AND(O32=1,UPPER(N32)="WON",SUM(U33:U35)=0),1,0)</f>
        <v>0</v>
      </c>
      <c r="AE32" s="87" t="s">
        <v>107</v>
      </c>
      <c r="AF32" s="86" t="s">
        <v>58</v>
      </c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</row>
    <row r="33" spans="3:46" ht="14.5" thickBot="1" x14ac:dyDescent="0.35">
      <c r="C33" s="62"/>
      <c r="D33" s="65"/>
      <c r="E33" s="65"/>
      <c r="F33" s="65"/>
      <c r="G33" s="65"/>
      <c r="H33" s="65"/>
      <c r="I33" s="65"/>
      <c r="J33" s="65"/>
      <c r="K33" s="65"/>
      <c r="L33" s="65"/>
      <c r="M33" s="65"/>
      <c r="O33" s="69"/>
      <c r="T33" s="86" t="s">
        <v>29</v>
      </c>
      <c r="U33" s="86">
        <f>SUM(D36:M36)</f>
        <v>0</v>
      </c>
      <c r="V33" s="86" t="s">
        <v>26</v>
      </c>
      <c r="W33" s="88">
        <f>COUNTIF(D33:M33,"&gt;99")-($Y33+$AA33)</f>
        <v>0</v>
      </c>
      <c r="X33" s="86" t="s">
        <v>27</v>
      </c>
      <c r="Y33" s="88">
        <f>COUNTIF($D33:$M33,"&gt;139")-$AA33</f>
        <v>0</v>
      </c>
      <c r="Z33" s="86" t="s">
        <v>28</v>
      </c>
      <c r="AA33" s="86">
        <f>COUNTIF($D33:$M33,"&gt;169")</f>
        <v>0</v>
      </c>
      <c r="AB33" s="86" t="s">
        <v>9</v>
      </c>
      <c r="AC33" s="86">
        <f>IF(U33&gt;0,1,0)</f>
        <v>0</v>
      </c>
      <c r="AD33" s="87">
        <f>IF(OR(ISBLANK(C33),ISBLANK(C35)),1,0)</f>
        <v>1</v>
      </c>
      <c r="AE33" s="87" t="s">
        <v>111</v>
      </c>
      <c r="AF33" s="86" t="s">
        <v>59</v>
      </c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</row>
    <row r="34" spans="3:46" ht="14.5" thickBot="1" x14ac:dyDescent="0.35">
      <c r="C34" s="22" t="s">
        <v>143</v>
      </c>
      <c r="D34" s="10">
        <f>IF(D33="",0,D32-D33)</f>
        <v>0</v>
      </c>
      <c r="E34" s="10">
        <f t="shared" ref="E34:M34" si="17">IF(E33="",0,E32-E33)</f>
        <v>0</v>
      </c>
      <c r="F34" s="10">
        <f t="shared" si="17"/>
        <v>0</v>
      </c>
      <c r="G34" s="10">
        <f t="shared" si="17"/>
        <v>0</v>
      </c>
      <c r="H34" s="10">
        <f t="shared" si="17"/>
        <v>0</v>
      </c>
      <c r="I34" s="10">
        <f t="shared" si="17"/>
        <v>0</v>
      </c>
      <c r="J34" s="10">
        <f t="shared" si="17"/>
        <v>0</v>
      </c>
      <c r="K34" s="10">
        <f t="shared" si="17"/>
        <v>0</v>
      </c>
      <c r="L34" s="10">
        <f t="shared" si="17"/>
        <v>0</v>
      </c>
      <c r="M34" s="10">
        <f t="shared" si="17"/>
        <v>0</v>
      </c>
      <c r="O34" s="69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7">
        <f>IF(NOT(OR(ISBLANK(N32),N32="WON",N32="LOST")),1,0)</f>
        <v>0</v>
      </c>
      <c r="AE34" s="87" t="s">
        <v>115</v>
      </c>
      <c r="AF34" s="86" t="s">
        <v>61</v>
      </c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</row>
    <row r="35" spans="3:46" ht="14.5" thickBot="1" x14ac:dyDescent="0.35">
      <c r="C35" s="63"/>
      <c r="D35" s="65"/>
      <c r="E35" s="65"/>
      <c r="F35" s="65"/>
      <c r="G35" s="65"/>
      <c r="H35" s="65"/>
      <c r="I35" s="65"/>
      <c r="J35" s="65"/>
      <c r="K35" s="65"/>
      <c r="L35" s="65"/>
      <c r="M35" s="65"/>
      <c r="O35" s="69"/>
      <c r="T35" s="86" t="s">
        <v>29</v>
      </c>
      <c r="U35" s="86">
        <f>SUM(D37:M37)</f>
        <v>0</v>
      </c>
      <c r="V35" s="86" t="s">
        <v>26</v>
      </c>
      <c r="W35" s="88">
        <f>COUNTIF(D35:M35,"&gt;99")-($Y35+$AA35)</f>
        <v>0</v>
      </c>
      <c r="X35" s="86" t="s">
        <v>27</v>
      </c>
      <c r="Y35" s="88">
        <f>COUNTIF($D35:$M35,"&gt;139")-$AA35</f>
        <v>0</v>
      </c>
      <c r="Z35" s="86" t="s">
        <v>28</v>
      </c>
      <c r="AA35" s="86">
        <f>COUNTIF($D35:$M35,"&gt;169")</f>
        <v>0</v>
      </c>
      <c r="AB35" s="86" t="s">
        <v>9</v>
      </c>
      <c r="AC35" s="86">
        <f>IF(U35&gt;0,1,0)</f>
        <v>0</v>
      </c>
      <c r="AD35" s="87"/>
      <c r="AE35" s="87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</row>
    <row r="36" spans="3:46" hidden="1" x14ac:dyDescent="0.3">
      <c r="D36" s="2">
        <f>IF(D32-D33=0,D33,0)</f>
        <v>0</v>
      </c>
      <c r="E36" s="2">
        <f t="shared" ref="E36:M36" si="18">IF(E32-E33=0,E33,0)</f>
        <v>0</v>
      </c>
      <c r="F36" s="2">
        <f t="shared" si="18"/>
        <v>0</v>
      </c>
      <c r="G36" s="2">
        <f t="shared" si="18"/>
        <v>0</v>
      </c>
      <c r="H36" s="2">
        <f t="shared" si="18"/>
        <v>0</v>
      </c>
      <c r="I36" s="2">
        <f t="shared" si="18"/>
        <v>0</v>
      </c>
      <c r="J36" s="2">
        <f t="shared" si="18"/>
        <v>0</v>
      </c>
      <c r="K36" s="2">
        <f t="shared" si="18"/>
        <v>0</v>
      </c>
      <c r="L36" s="2">
        <f t="shared" si="18"/>
        <v>0</v>
      </c>
      <c r="M36" s="2">
        <f t="shared" si="18"/>
        <v>0</v>
      </c>
      <c r="O36" s="69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7"/>
      <c r="AE36" s="87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</row>
    <row r="37" spans="3:46" hidden="1" x14ac:dyDescent="0.3">
      <c r="D37" s="2">
        <f>IF(D34-D35=0,D35,0)</f>
        <v>0</v>
      </c>
      <c r="E37" s="2">
        <f t="shared" ref="E37:M37" si="19">IF(E34-E35=0,E35,0)</f>
        <v>0</v>
      </c>
      <c r="F37" s="2">
        <f t="shared" si="19"/>
        <v>0</v>
      </c>
      <c r="G37" s="2">
        <f t="shared" si="19"/>
        <v>0</v>
      </c>
      <c r="H37" s="2">
        <f t="shared" si="19"/>
        <v>0</v>
      </c>
      <c r="I37" s="2">
        <f t="shared" si="19"/>
        <v>0</v>
      </c>
      <c r="J37" s="2">
        <f t="shared" si="19"/>
        <v>0</v>
      </c>
      <c r="K37" s="2">
        <f t="shared" si="19"/>
        <v>0</v>
      </c>
      <c r="L37" s="2">
        <f t="shared" si="19"/>
        <v>0</v>
      </c>
      <c r="M37" s="2">
        <f t="shared" si="19"/>
        <v>0</v>
      </c>
      <c r="O37" s="69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7"/>
      <c r="AE37" s="87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</row>
    <row r="38" spans="3:46" ht="14.5" thickBot="1" x14ac:dyDescent="0.35">
      <c r="O38" s="69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7"/>
      <c r="AE38" s="87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</row>
    <row r="39" spans="3:46" ht="14.5" thickBot="1" x14ac:dyDescent="0.35">
      <c r="C39" s="22" t="s">
        <v>37</v>
      </c>
      <c r="D39" s="10">
        <v>801</v>
      </c>
      <c r="E39" s="10">
        <f t="shared" ref="E39:M39" si="20">IF(D42="",0,D41-D42)</f>
        <v>0</v>
      </c>
      <c r="F39" s="10">
        <f t="shared" si="20"/>
        <v>0</v>
      </c>
      <c r="G39" s="10">
        <f t="shared" si="20"/>
        <v>0</v>
      </c>
      <c r="H39" s="10">
        <f t="shared" si="20"/>
        <v>0</v>
      </c>
      <c r="I39" s="10">
        <f t="shared" si="20"/>
        <v>0</v>
      </c>
      <c r="J39" s="10">
        <f t="shared" si="20"/>
        <v>0</v>
      </c>
      <c r="K39" s="10">
        <f t="shared" si="20"/>
        <v>0</v>
      </c>
      <c r="L39" s="10">
        <f t="shared" si="20"/>
        <v>0</v>
      </c>
      <c r="M39" s="10">
        <f t="shared" si="20"/>
        <v>0</v>
      </c>
      <c r="N39" s="64"/>
      <c r="O39" s="69">
        <f>IF(ISBLANK(N39),0,1)</f>
        <v>0</v>
      </c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7">
        <f>IF(AND(O39=1,UPPER(N39)="WON",SUM(U40:U42)=0),1,0)</f>
        <v>0</v>
      </c>
      <c r="AE39" s="87" t="s">
        <v>108</v>
      </c>
      <c r="AF39" s="86" t="s">
        <v>58</v>
      </c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</row>
    <row r="40" spans="3:46" ht="14.5" thickBot="1" x14ac:dyDescent="0.35">
      <c r="C40" s="62"/>
      <c r="D40" s="65"/>
      <c r="E40" s="65"/>
      <c r="F40" s="65"/>
      <c r="G40" s="65"/>
      <c r="H40" s="65"/>
      <c r="I40" s="65"/>
      <c r="J40" s="65"/>
      <c r="K40" s="65"/>
      <c r="L40" s="65"/>
      <c r="M40" s="65"/>
      <c r="O40" s="69"/>
      <c r="T40" s="86" t="s">
        <v>29</v>
      </c>
      <c r="U40" s="86">
        <f>SUM(D43:M43)</f>
        <v>0</v>
      </c>
      <c r="V40" s="86" t="s">
        <v>26</v>
      </c>
      <c r="W40" s="88">
        <f>COUNTIF(D40:M40,"&gt;99")-($Y40+$AA40)</f>
        <v>0</v>
      </c>
      <c r="X40" s="86" t="s">
        <v>27</v>
      </c>
      <c r="Y40" s="88">
        <f>COUNTIF($D40:$M40,"&gt;139")-$AA40</f>
        <v>0</v>
      </c>
      <c r="Z40" s="86" t="s">
        <v>28</v>
      </c>
      <c r="AA40" s="86">
        <f>COUNTIF($D40:$M40,"&gt;169")</f>
        <v>0</v>
      </c>
      <c r="AB40" s="86" t="s">
        <v>9</v>
      </c>
      <c r="AC40" s="86">
        <f>IF(U40&gt;0,1,0)</f>
        <v>0</v>
      </c>
      <c r="AD40" s="87">
        <f>IF(OR(ISBLANK(C40),ISBLANK(C42)),1,0)</f>
        <v>1</v>
      </c>
      <c r="AE40" s="87" t="s">
        <v>112</v>
      </c>
      <c r="AF40" s="86" t="s">
        <v>59</v>
      </c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</row>
    <row r="41" spans="3:46" ht="14.5" thickBot="1" x14ac:dyDescent="0.35">
      <c r="C41" s="22" t="s">
        <v>30</v>
      </c>
      <c r="D41" s="10">
        <f>IF(D40="",0,D39-D40)</f>
        <v>0</v>
      </c>
      <c r="E41" s="10">
        <f t="shared" ref="E41:M41" si="21">IF(E40="",0,E39-E40)</f>
        <v>0</v>
      </c>
      <c r="F41" s="10">
        <f t="shared" si="21"/>
        <v>0</v>
      </c>
      <c r="G41" s="10">
        <f t="shared" si="21"/>
        <v>0</v>
      </c>
      <c r="H41" s="10">
        <f t="shared" si="21"/>
        <v>0</v>
      </c>
      <c r="I41" s="10">
        <f t="shared" si="21"/>
        <v>0</v>
      </c>
      <c r="J41" s="10">
        <f t="shared" si="21"/>
        <v>0</v>
      </c>
      <c r="K41" s="10">
        <f t="shared" si="21"/>
        <v>0</v>
      </c>
      <c r="L41" s="10">
        <f t="shared" si="21"/>
        <v>0</v>
      </c>
      <c r="M41" s="10">
        <f t="shared" si="21"/>
        <v>0</v>
      </c>
      <c r="O41" s="69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7">
        <f>IF(NOT(OR(ISBLANK(N39),N39="WON",N39="LOST")),1,0)</f>
        <v>0</v>
      </c>
      <c r="AE41" s="87" t="s">
        <v>116</v>
      </c>
      <c r="AF41" s="86" t="s">
        <v>61</v>
      </c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</row>
    <row r="42" spans="3:46" ht="14.5" thickBot="1" x14ac:dyDescent="0.35">
      <c r="C42" s="63"/>
      <c r="D42" s="65"/>
      <c r="E42" s="65"/>
      <c r="F42" s="65"/>
      <c r="G42" s="65"/>
      <c r="H42" s="65"/>
      <c r="I42" s="65"/>
      <c r="J42" s="65"/>
      <c r="K42" s="65"/>
      <c r="L42" s="65"/>
      <c r="M42" s="65"/>
      <c r="O42" s="69"/>
      <c r="T42" s="86" t="s">
        <v>29</v>
      </c>
      <c r="U42" s="86">
        <f>SUM(D44:M44)</f>
        <v>0</v>
      </c>
      <c r="V42" s="86" t="s">
        <v>26</v>
      </c>
      <c r="W42" s="88">
        <f>COUNTIF(D42:M42,"&gt;99")-($Y42+$AA42)</f>
        <v>0</v>
      </c>
      <c r="X42" s="86" t="s">
        <v>27</v>
      </c>
      <c r="Y42" s="88">
        <f>COUNTIF($D42:$M42,"&gt;139")-$AA42</f>
        <v>0</v>
      </c>
      <c r="Z42" s="86" t="s">
        <v>28</v>
      </c>
      <c r="AA42" s="86">
        <f>COUNTIF($D42:$M42,"&gt;169")</f>
        <v>0</v>
      </c>
      <c r="AB42" s="86" t="s">
        <v>9</v>
      </c>
      <c r="AC42" s="86">
        <f>IF(U42&gt;0,1,0)</f>
        <v>0</v>
      </c>
      <c r="AD42" s="87"/>
      <c r="AE42" s="87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</row>
    <row r="43" spans="3:46" hidden="1" x14ac:dyDescent="0.3">
      <c r="D43" s="2">
        <f>IF(D39-D40=0,D40,0)</f>
        <v>0</v>
      </c>
      <c r="E43" s="2">
        <f t="shared" ref="E43:M43" si="22">IF(E39-E40=0,E40,0)</f>
        <v>0</v>
      </c>
      <c r="F43" s="2">
        <f t="shared" si="22"/>
        <v>0</v>
      </c>
      <c r="G43" s="2">
        <f t="shared" si="22"/>
        <v>0</v>
      </c>
      <c r="H43" s="2">
        <f t="shared" si="22"/>
        <v>0</v>
      </c>
      <c r="I43" s="2">
        <f t="shared" si="22"/>
        <v>0</v>
      </c>
      <c r="J43" s="2">
        <f t="shared" si="22"/>
        <v>0</v>
      </c>
      <c r="K43" s="2">
        <f t="shared" si="22"/>
        <v>0</v>
      </c>
      <c r="L43" s="2">
        <f t="shared" si="22"/>
        <v>0</v>
      </c>
      <c r="M43" s="2">
        <f t="shared" si="22"/>
        <v>0</v>
      </c>
      <c r="O43" s="69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7"/>
      <c r="AE43" s="87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</row>
    <row r="44" spans="3:46" hidden="1" x14ac:dyDescent="0.3">
      <c r="D44" s="2">
        <f>IF(D41-D42=0,D42,0)</f>
        <v>0</v>
      </c>
      <c r="E44" s="2">
        <f t="shared" ref="E44:M44" si="23">IF(E41-E42=0,E42,0)</f>
        <v>0</v>
      </c>
      <c r="F44" s="2">
        <f t="shared" si="23"/>
        <v>0</v>
      </c>
      <c r="G44" s="2">
        <f t="shared" si="23"/>
        <v>0</v>
      </c>
      <c r="H44" s="2">
        <f t="shared" si="23"/>
        <v>0</v>
      </c>
      <c r="I44" s="2">
        <f t="shared" si="23"/>
        <v>0</v>
      </c>
      <c r="J44" s="2">
        <f t="shared" si="23"/>
        <v>0</v>
      </c>
      <c r="K44" s="2">
        <f t="shared" si="23"/>
        <v>0</v>
      </c>
      <c r="L44" s="2">
        <f t="shared" si="23"/>
        <v>0</v>
      </c>
      <c r="M44" s="2">
        <f t="shared" si="23"/>
        <v>0</v>
      </c>
      <c r="O44" s="69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7"/>
      <c r="AE44" s="87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</row>
    <row r="45" spans="3:46" ht="14.5" thickBot="1" x14ac:dyDescent="0.35">
      <c r="O45" s="69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7"/>
      <c r="AE45" s="87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</row>
    <row r="46" spans="3:46" ht="14.5" thickBot="1" x14ac:dyDescent="0.35">
      <c r="C46" s="22" t="s">
        <v>31</v>
      </c>
      <c r="D46" s="10">
        <v>801</v>
      </c>
      <c r="E46" s="10">
        <f t="shared" ref="E46:M46" si="24">IF(D49="",0,D48-D49)</f>
        <v>0</v>
      </c>
      <c r="F46" s="10">
        <f t="shared" si="24"/>
        <v>0</v>
      </c>
      <c r="G46" s="10">
        <f t="shared" si="24"/>
        <v>0</v>
      </c>
      <c r="H46" s="10">
        <f t="shared" si="24"/>
        <v>0</v>
      </c>
      <c r="I46" s="10">
        <f t="shared" si="24"/>
        <v>0</v>
      </c>
      <c r="J46" s="10">
        <f t="shared" si="24"/>
        <v>0</v>
      </c>
      <c r="K46" s="10">
        <f t="shared" si="24"/>
        <v>0</v>
      </c>
      <c r="L46" s="10">
        <f t="shared" si="24"/>
        <v>0</v>
      </c>
      <c r="M46" s="10">
        <f t="shared" si="24"/>
        <v>0</v>
      </c>
      <c r="N46" s="64"/>
      <c r="O46" s="69">
        <f>IF(ISBLANK(N46),0,1)</f>
        <v>0</v>
      </c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7">
        <f>IF(AND(O46=1,UPPER(N46)="WON",SUM(U47:U49)=0),1,0)</f>
        <v>0</v>
      </c>
      <c r="AE46" s="87" t="s">
        <v>109</v>
      </c>
      <c r="AF46" s="86" t="s">
        <v>58</v>
      </c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</row>
    <row r="47" spans="3:46" ht="14.5" thickBot="1" x14ac:dyDescent="0.35">
      <c r="C47" s="62"/>
      <c r="D47" s="65"/>
      <c r="E47" s="65"/>
      <c r="F47" s="65"/>
      <c r="G47" s="65"/>
      <c r="H47" s="65"/>
      <c r="I47" s="65"/>
      <c r="J47" s="65"/>
      <c r="K47" s="65"/>
      <c r="L47" s="65"/>
      <c r="M47" s="65"/>
      <c r="O47" s="69"/>
      <c r="T47" s="86" t="s">
        <v>29</v>
      </c>
      <c r="U47" s="86">
        <f>SUM(D50:M50)</f>
        <v>0</v>
      </c>
      <c r="V47" s="86" t="s">
        <v>26</v>
      </c>
      <c r="W47" s="88">
        <f>COUNTIF(D47:M47,"&gt;99")-($Y47+$AA47)</f>
        <v>0</v>
      </c>
      <c r="X47" s="86" t="s">
        <v>27</v>
      </c>
      <c r="Y47" s="88">
        <f>COUNTIF($D47:$M47,"&gt;139")-$AA47</f>
        <v>0</v>
      </c>
      <c r="Z47" s="86" t="s">
        <v>28</v>
      </c>
      <c r="AA47" s="86">
        <f>COUNTIF($D47:$M47,"&gt;169")</f>
        <v>0</v>
      </c>
      <c r="AB47" s="86" t="s">
        <v>9</v>
      </c>
      <c r="AC47" s="86">
        <f>IF(U47&gt;0,1,0)</f>
        <v>0</v>
      </c>
      <c r="AD47" s="87">
        <f>IF(OR(ISBLANK(C47),ISBLANK(C49)),1,0)</f>
        <v>1</v>
      </c>
      <c r="AE47" s="87" t="s">
        <v>113</v>
      </c>
      <c r="AF47" s="86" t="s">
        <v>59</v>
      </c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</row>
    <row r="48" spans="3:46" ht="14.5" thickBot="1" x14ac:dyDescent="0.35">
      <c r="C48" s="22" t="s">
        <v>32</v>
      </c>
      <c r="D48" s="10">
        <f>IF(D47="",0,D46-D47)</f>
        <v>0</v>
      </c>
      <c r="E48" s="10">
        <f t="shared" ref="E48:M48" si="25">IF(E47="",0,E46-E47)</f>
        <v>0</v>
      </c>
      <c r="F48" s="10">
        <f t="shared" si="25"/>
        <v>0</v>
      </c>
      <c r="G48" s="10">
        <f t="shared" si="25"/>
        <v>0</v>
      </c>
      <c r="H48" s="10">
        <f t="shared" si="25"/>
        <v>0</v>
      </c>
      <c r="I48" s="10">
        <f t="shared" si="25"/>
        <v>0</v>
      </c>
      <c r="J48" s="10">
        <f t="shared" si="25"/>
        <v>0</v>
      </c>
      <c r="K48" s="10">
        <f t="shared" si="25"/>
        <v>0</v>
      </c>
      <c r="L48" s="10">
        <f t="shared" si="25"/>
        <v>0</v>
      </c>
      <c r="M48" s="10">
        <f t="shared" si="25"/>
        <v>0</v>
      </c>
      <c r="O48" s="69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7">
        <f>IF(NOT(OR(ISBLANK(N46),N46="WON",N46="LOST")),1,0)</f>
        <v>0</v>
      </c>
      <c r="AE48" s="87" t="s">
        <v>117</v>
      </c>
      <c r="AF48" s="86" t="s">
        <v>61</v>
      </c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</row>
    <row r="49" spans="3:46" ht="14.5" thickBot="1" x14ac:dyDescent="0.35">
      <c r="C49" s="63"/>
      <c r="D49" s="65"/>
      <c r="E49" s="65"/>
      <c r="F49" s="65"/>
      <c r="G49" s="65"/>
      <c r="H49" s="65"/>
      <c r="I49" s="65"/>
      <c r="J49" s="65"/>
      <c r="K49" s="65"/>
      <c r="L49" s="65"/>
      <c r="M49" s="65"/>
      <c r="O49" s="69"/>
      <c r="T49" s="86" t="s">
        <v>29</v>
      </c>
      <c r="U49" s="86">
        <f>SUM(D51:M51)</f>
        <v>0</v>
      </c>
      <c r="V49" s="86" t="s">
        <v>26</v>
      </c>
      <c r="W49" s="88">
        <f>COUNTIF(D49:M49,"&gt;99")-($Y49+$AA49)</f>
        <v>0</v>
      </c>
      <c r="X49" s="86" t="s">
        <v>27</v>
      </c>
      <c r="Y49" s="88">
        <f>COUNTIF($D49:$M49,"&gt;139")-$AA49</f>
        <v>0</v>
      </c>
      <c r="Z49" s="86" t="s">
        <v>28</v>
      </c>
      <c r="AA49" s="86">
        <f>COUNTIF($D49:$M49,"&gt;169")</f>
        <v>0</v>
      </c>
      <c r="AB49" s="86" t="s">
        <v>9</v>
      </c>
      <c r="AC49" s="86">
        <f>IF(U49&gt;0,1,0)</f>
        <v>0</v>
      </c>
      <c r="AD49" s="87"/>
      <c r="AE49" s="87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</row>
    <row r="50" spans="3:46" hidden="1" x14ac:dyDescent="0.3">
      <c r="D50" s="2">
        <f>IF(D46-D47=0,D47,0)</f>
        <v>0</v>
      </c>
      <c r="E50" s="2">
        <f t="shared" ref="E50:M50" si="26">IF(E46-E47=0,E47,0)</f>
        <v>0</v>
      </c>
      <c r="F50" s="2">
        <f t="shared" si="26"/>
        <v>0</v>
      </c>
      <c r="G50" s="2">
        <f t="shared" si="26"/>
        <v>0</v>
      </c>
      <c r="H50" s="2">
        <f t="shared" si="26"/>
        <v>0</v>
      </c>
      <c r="I50" s="2">
        <f t="shared" si="26"/>
        <v>0</v>
      </c>
      <c r="J50" s="2">
        <f t="shared" si="26"/>
        <v>0</v>
      </c>
      <c r="K50" s="2">
        <f t="shared" si="26"/>
        <v>0</v>
      </c>
      <c r="L50" s="2">
        <f t="shared" si="26"/>
        <v>0</v>
      </c>
      <c r="M50" s="2">
        <f t="shared" si="26"/>
        <v>0</v>
      </c>
      <c r="O50" s="69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7"/>
      <c r="AE50" s="87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</row>
    <row r="51" spans="3:46" hidden="1" x14ac:dyDescent="0.3">
      <c r="D51" s="2">
        <f>IF(D48-D49=0,D49,0)</f>
        <v>0</v>
      </c>
      <c r="E51" s="2">
        <f t="shared" ref="E51:M51" si="27">IF(E48-E49=0,E49,0)</f>
        <v>0</v>
      </c>
      <c r="F51" s="2">
        <f t="shared" si="27"/>
        <v>0</v>
      </c>
      <c r="G51" s="2">
        <f t="shared" si="27"/>
        <v>0</v>
      </c>
      <c r="H51" s="2">
        <f t="shared" si="27"/>
        <v>0</v>
      </c>
      <c r="I51" s="2">
        <f t="shared" si="27"/>
        <v>0</v>
      </c>
      <c r="J51" s="2">
        <f t="shared" si="27"/>
        <v>0</v>
      </c>
      <c r="K51" s="2">
        <f t="shared" si="27"/>
        <v>0</v>
      </c>
      <c r="L51" s="2">
        <f t="shared" si="27"/>
        <v>0</v>
      </c>
      <c r="M51" s="2">
        <f t="shared" si="27"/>
        <v>0</v>
      </c>
      <c r="O51" s="69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7"/>
      <c r="AE51" s="87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</row>
    <row r="52" spans="3:46" ht="14.5" thickBot="1" x14ac:dyDescent="0.35">
      <c r="O52" s="69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7"/>
      <c r="AE52" s="87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</row>
    <row r="53" spans="3:46" ht="14.5" thickBot="1" x14ac:dyDescent="0.35">
      <c r="C53" s="22" t="s">
        <v>38</v>
      </c>
      <c r="D53" s="10">
        <v>801</v>
      </c>
      <c r="E53" s="10">
        <f t="shared" ref="E53:M53" si="28">IF(D56="",0,D55-D56)</f>
        <v>0</v>
      </c>
      <c r="F53" s="10">
        <f t="shared" si="28"/>
        <v>0</v>
      </c>
      <c r="G53" s="10">
        <f t="shared" si="28"/>
        <v>0</v>
      </c>
      <c r="H53" s="10">
        <f t="shared" si="28"/>
        <v>0</v>
      </c>
      <c r="I53" s="10">
        <f t="shared" si="28"/>
        <v>0</v>
      </c>
      <c r="J53" s="10">
        <f t="shared" si="28"/>
        <v>0</v>
      </c>
      <c r="K53" s="10">
        <f t="shared" si="28"/>
        <v>0</v>
      </c>
      <c r="L53" s="10">
        <f t="shared" si="28"/>
        <v>0</v>
      </c>
      <c r="M53" s="10">
        <f t="shared" si="28"/>
        <v>0</v>
      </c>
      <c r="N53" s="64"/>
      <c r="O53" s="69">
        <f>IF(ISBLANK(N53),0,1)</f>
        <v>0</v>
      </c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7">
        <f>IF(AND(O53=1,UPPER(N53)="WON",SUM(U54:U56)=0),1,0)</f>
        <v>0</v>
      </c>
      <c r="AE53" s="87" t="s">
        <v>110</v>
      </c>
      <c r="AF53" s="86" t="s">
        <v>58</v>
      </c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</row>
    <row r="54" spans="3:46" ht="14.5" thickBot="1" x14ac:dyDescent="0.35">
      <c r="C54" s="62"/>
      <c r="D54" s="65"/>
      <c r="E54" s="65"/>
      <c r="F54" s="65"/>
      <c r="G54" s="65"/>
      <c r="H54" s="65"/>
      <c r="I54" s="65"/>
      <c r="J54" s="65"/>
      <c r="K54" s="65"/>
      <c r="L54" s="65"/>
      <c r="M54" s="65"/>
      <c r="O54" s="69"/>
      <c r="T54" s="86" t="s">
        <v>29</v>
      </c>
      <c r="U54" s="86">
        <f>SUM(D57:M57)</f>
        <v>0</v>
      </c>
      <c r="V54" s="86" t="s">
        <v>26</v>
      </c>
      <c r="W54" s="88">
        <f>COUNTIF(D54:M54,"&gt;99")-($Y54+$AA54)</f>
        <v>0</v>
      </c>
      <c r="X54" s="86" t="s">
        <v>27</v>
      </c>
      <c r="Y54" s="88">
        <f>COUNTIF($D54:$M54,"&gt;139")-$AA54</f>
        <v>0</v>
      </c>
      <c r="Z54" s="86" t="s">
        <v>28</v>
      </c>
      <c r="AA54" s="86">
        <f>COUNTIF($D54:$M54,"&gt;169")</f>
        <v>0</v>
      </c>
      <c r="AB54" s="86" t="s">
        <v>9</v>
      </c>
      <c r="AC54" s="86">
        <f>IF(U54&gt;0,1,0)</f>
        <v>0</v>
      </c>
      <c r="AD54" s="87">
        <f>IF(OR(ISBLANK(C54),ISBLANK(C56)),1,0)</f>
        <v>1</v>
      </c>
      <c r="AE54" s="87" t="s">
        <v>114</v>
      </c>
      <c r="AF54" s="86" t="s">
        <v>59</v>
      </c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</row>
    <row r="55" spans="3:46" ht="14.5" thickBot="1" x14ac:dyDescent="0.35">
      <c r="C55" s="22" t="s">
        <v>33</v>
      </c>
      <c r="D55" s="10">
        <f>IF(D54="",0,D53-D54)</f>
        <v>0</v>
      </c>
      <c r="E55" s="10">
        <f t="shared" ref="E55:M55" si="29">IF(E54="",0,E53-E54)</f>
        <v>0</v>
      </c>
      <c r="F55" s="10">
        <f t="shared" si="29"/>
        <v>0</v>
      </c>
      <c r="G55" s="10">
        <f t="shared" si="29"/>
        <v>0</v>
      </c>
      <c r="H55" s="10">
        <f t="shared" si="29"/>
        <v>0</v>
      </c>
      <c r="I55" s="10">
        <f t="shared" si="29"/>
        <v>0</v>
      </c>
      <c r="J55" s="10">
        <f t="shared" si="29"/>
        <v>0</v>
      </c>
      <c r="K55" s="10">
        <f t="shared" si="29"/>
        <v>0</v>
      </c>
      <c r="L55" s="10">
        <f t="shared" si="29"/>
        <v>0</v>
      </c>
      <c r="M55" s="10">
        <f t="shared" si="29"/>
        <v>0</v>
      </c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7">
        <f>IF(NOT(OR(ISBLANK(N53),N53="WON",N53="LOST")),1,0)</f>
        <v>0</v>
      </c>
      <c r="AE55" s="87" t="s">
        <v>118</v>
      </c>
      <c r="AF55" s="86" t="s">
        <v>61</v>
      </c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</row>
    <row r="56" spans="3:46" ht="14.5" thickBot="1" x14ac:dyDescent="0.35">
      <c r="C56" s="63"/>
      <c r="D56" s="65"/>
      <c r="E56" s="65"/>
      <c r="F56" s="65"/>
      <c r="G56" s="65"/>
      <c r="H56" s="65"/>
      <c r="I56" s="65"/>
      <c r="J56" s="65"/>
      <c r="K56" s="65"/>
      <c r="L56" s="65"/>
      <c r="M56" s="65"/>
      <c r="T56" s="86" t="s">
        <v>29</v>
      </c>
      <c r="U56" s="86">
        <f>SUM(D58:M58)</f>
        <v>0</v>
      </c>
      <c r="V56" s="86" t="s">
        <v>26</v>
      </c>
      <c r="W56" s="88">
        <f>COUNTIF(D56:M56,"&gt;99")-($Y56+$AA56)</f>
        <v>0</v>
      </c>
      <c r="X56" s="86" t="s">
        <v>27</v>
      </c>
      <c r="Y56" s="88">
        <f>COUNTIF($D56:$M56,"&gt;139")-$AA56</f>
        <v>0</v>
      </c>
      <c r="Z56" s="86" t="s">
        <v>28</v>
      </c>
      <c r="AA56" s="86">
        <f>COUNTIF($D56:$M56,"&gt;169")</f>
        <v>0</v>
      </c>
      <c r="AB56" s="86" t="s">
        <v>9</v>
      </c>
      <c r="AC56" s="86">
        <f>IF(U56&gt;0,1,0)</f>
        <v>0</v>
      </c>
      <c r="AD56" s="87"/>
      <c r="AE56" s="87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</row>
    <row r="57" spans="3:46" hidden="1" x14ac:dyDescent="0.3">
      <c r="D57" s="2">
        <f>IF(D53-D54=0,D54,0)</f>
        <v>0</v>
      </c>
      <c r="E57" s="2">
        <f t="shared" ref="E57:M57" si="30">IF(E53-E54=0,E54,0)</f>
        <v>0</v>
      </c>
      <c r="F57" s="2">
        <f t="shared" si="30"/>
        <v>0</v>
      </c>
      <c r="G57" s="2">
        <f t="shared" si="30"/>
        <v>0</v>
      </c>
      <c r="H57" s="2">
        <f t="shared" si="30"/>
        <v>0</v>
      </c>
      <c r="I57" s="2">
        <f t="shared" si="30"/>
        <v>0</v>
      </c>
      <c r="J57" s="2">
        <f t="shared" si="30"/>
        <v>0</v>
      </c>
      <c r="K57" s="2">
        <f t="shared" si="30"/>
        <v>0</v>
      </c>
      <c r="L57" s="2">
        <f t="shared" si="30"/>
        <v>0</v>
      </c>
      <c r="M57" s="2">
        <f t="shared" si="30"/>
        <v>0</v>
      </c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7"/>
      <c r="AE57" s="87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</row>
    <row r="58" spans="3:46" hidden="1" x14ac:dyDescent="0.3">
      <c r="D58" s="2">
        <f>IF(D55-D56=0,D56,0)</f>
        <v>0</v>
      </c>
      <c r="E58" s="2">
        <f t="shared" ref="E58:M58" si="31">IF(E55-E56=0,E56,0)</f>
        <v>0</v>
      </c>
      <c r="F58" s="2">
        <f t="shared" si="31"/>
        <v>0</v>
      </c>
      <c r="G58" s="2">
        <f t="shared" si="31"/>
        <v>0</v>
      </c>
      <c r="H58" s="2">
        <f t="shared" si="31"/>
        <v>0</v>
      </c>
      <c r="I58" s="2">
        <f t="shared" si="31"/>
        <v>0</v>
      </c>
      <c r="J58" s="2">
        <f t="shared" si="31"/>
        <v>0</v>
      </c>
      <c r="K58" s="2">
        <f t="shared" si="31"/>
        <v>0</v>
      </c>
      <c r="L58" s="2">
        <f t="shared" si="31"/>
        <v>0</v>
      </c>
      <c r="M58" s="2">
        <f t="shared" si="31"/>
        <v>0</v>
      </c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7"/>
      <c r="AE58" s="87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</row>
    <row r="59" spans="3:46" x14ac:dyDescent="0.3"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7"/>
      <c r="AE59" s="87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</row>
    <row r="60" spans="3:46" x14ac:dyDescent="0.3"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7"/>
      <c r="AE60" s="87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</row>
    <row r="61" spans="3:46" x14ac:dyDescent="0.3"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7"/>
      <c r="AE61" s="87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</row>
    <row r="62" spans="3:46" x14ac:dyDescent="0.3">
      <c r="C62" s="14" t="s">
        <v>34</v>
      </c>
      <c r="F62" s="12" t="s">
        <v>35</v>
      </c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7"/>
      <c r="AE62" s="87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</row>
    <row r="63" spans="3:46" ht="14.5" thickBot="1" x14ac:dyDescent="0.35">
      <c r="S63" s="69">
        <f>IF(OR(T75=3,U75=3),1,0)</f>
        <v>0</v>
      </c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7"/>
      <c r="AE63" s="87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</row>
    <row r="64" spans="3:46" ht="14.5" thickBot="1" x14ac:dyDescent="0.35">
      <c r="C64" s="24" t="s">
        <v>36</v>
      </c>
      <c r="D64" s="23">
        <v>3</v>
      </c>
      <c r="E64" s="23">
        <v>6</v>
      </c>
      <c r="F64" s="23">
        <v>9</v>
      </c>
      <c r="G64" s="23">
        <v>12</v>
      </c>
      <c r="H64" s="23">
        <v>15</v>
      </c>
      <c r="I64" s="23">
        <v>18</v>
      </c>
      <c r="J64" s="23">
        <v>21</v>
      </c>
      <c r="K64" s="23">
        <v>24</v>
      </c>
      <c r="L64" s="23">
        <v>27</v>
      </c>
      <c r="M64" s="23">
        <v>30</v>
      </c>
      <c r="N64" s="23">
        <v>33</v>
      </c>
      <c r="O64" s="23">
        <v>36</v>
      </c>
      <c r="P64" s="23">
        <v>39</v>
      </c>
      <c r="Q64" s="23">
        <v>42</v>
      </c>
      <c r="R64" s="23">
        <v>45</v>
      </c>
      <c r="S64" s="23">
        <v>48</v>
      </c>
      <c r="T64" s="86" t="s">
        <v>41</v>
      </c>
      <c r="U64" s="86" t="s">
        <v>42</v>
      </c>
      <c r="V64" s="86" t="s">
        <v>26</v>
      </c>
      <c r="W64" s="86" t="s">
        <v>27</v>
      </c>
      <c r="X64" s="86" t="s">
        <v>28</v>
      </c>
      <c r="Y64" s="86" t="s">
        <v>45</v>
      </c>
      <c r="Z64" s="86" t="s">
        <v>46</v>
      </c>
      <c r="AA64" s="86" t="s">
        <v>47</v>
      </c>
      <c r="AB64" s="86" t="s">
        <v>49</v>
      </c>
      <c r="AC64" s="86" t="s">
        <v>50</v>
      </c>
      <c r="AD64" s="87"/>
      <c r="AE64" s="87"/>
      <c r="AF64" s="86"/>
      <c r="AG64" s="86" t="s">
        <v>51</v>
      </c>
      <c r="AH64" s="86" t="s">
        <v>52</v>
      </c>
      <c r="AI64" s="86" t="s">
        <v>53</v>
      </c>
      <c r="AJ64" s="86"/>
      <c r="AK64" s="86"/>
      <c r="AL64" s="86"/>
      <c r="AM64" s="86" t="s">
        <v>103</v>
      </c>
      <c r="AN64" s="86"/>
      <c r="AO64" s="86"/>
      <c r="AP64" s="86"/>
      <c r="AQ64" s="86"/>
      <c r="AR64" s="86"/>
      <c r="AS64" s="86"/>
      <c r="AT64" s="86"/>
    </row>
    <row r="65" spans="2:46" ht="14.5" thickBot="1" x14ac:dyDescent="0.35">
      <c r="B65" s="32" t="str">
        <f>IF(SUM(D66:S66)=501,"Darts","")</f>
        <v/>
      </c>
      <c r="C65" s="22"/>
      <c r="D65" s="28">
        <v>501</v>
      </c>
      <c r="E65" s="29">
        <f>IF(D66="",0,D65-D66)</f>
        <v>0</v>
      </c>
      <c r="F65" s="29">
        <f t="shared" ref="F65:S73" si="32">IF(E66="",0,E65-E66)</f>
        <v>0</v>
      </c>
      <c r="G65" s="29">
        <f t="shared" si="32"/>
        <v>0</v>
      </c>
      <c r="H65" s="29">
        <f t="shared" si="32"/>
        <v>0</v>
      </c>
      <c r="I65" s="29">
        <f t="shared" si="32"/>
        <v>0</v>
      </c>
      <c r="J65" s="29">
        <f t="shared" si="32"/>
        <v>0</v>
      </c>
      <c r="K65" s="29">
        <f t="shared" si="32"/>
        <v>0</v>
      </c>
      <c r="L65" s="29">
        <f t="shared" si="32"/>
        <v>0</v>
      </c>
      <c r="M65" s="29">
        <f t="shared" si="32"/>
        <v>0</v>
      </c>
      <c r="N65" s="29">
        <f t="shared" si="32"/>
        <v>0</v>
      </c>
      <c r="O65" s="29">
        <f t="shared" si="32"/>
        <v>0</v>
      </c>
      <c r="P65" s="29">
        <f t="shared" si="32"/>
        <v>0</v>
      </c>
      <c r="Q65" s="29">
        <f t="shared" si="32"/>
        <v>0</v>
      </c>
      <c r="R65" s="29">
        <f t="shared" si="32"/>
        <v>0</v>
      </c>
      <c r="S65" s="29">
        <f t="shared" si="32"/>
        <v>0</v>
      </c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7">
        <f>IF(OR(OR(T75&lt;0,T75&gt;3),OR(U75&lt;0,U75&gt;3)),1,0)</f>
        <v>0</v>
      </c>
      <c r="AE65" s="87" t="s">
        <v>119</v>
      </c>
      <c r="AF65" s="86" t="s">
        <v>43</v>
      </c>
      <c r="AG65" s="86">
        <f>IF(OR(B66=1,B66=2,B66=3),B66-3,0)</f>
        <v>0</v>
      </c>
      <c r="AH65" s="86"/>
      <c r="AI65" s="86"/>
      <c r="AJ65" s="86" t="s">
        <v>28</v>
      </c>
      <c r="AK65" s="86" t="s">
        <v>27</v>
      </c>
      <c r="AL65" s="86" t="s">
        <v>26</v>
      </c>
      <c r="AM65" s="86"/>
      <c r="AN65" s="86"/>
      <c r="AO65" s="86"/>
      <c r="AP65" s="86"/>
      <c r="AQ65" s="86"/>
      <c r="AR65" s="86"/>
      <c r="AS65" s="86"/>
      <c r="AT65" s="86"/>
    </row>
    <row r="66" spans="2:46" ht="14.5" thickBot="1" x14ac:dyDescent="0.35">
      <c r="B66" s="66"/>
      <c r="C66" s="25" t="s">
        <v>39</v>
      </c>
      <c r="D66" s="67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86">
        <f>IF(OR(B66=1,B66=2,B66=3),1,0)</f>
        <v>0</v>
      </c>
      <c r="U66" s="86">
        <f>IF(UPPER(B66)="L",1,0)</f>
        <v>0</v>
      </c>
      <c r="V66" s="88">
        <f>COUNTIF($D66:$S66,"&gt;99")-($X66+W66)</f>
        <v>0</v>
      </c>
      <c r="W66" s="88">
        <f>COUNTIF($D66:$S66,"&gt;139")-$X66</f>
        <v>0</v>
      </c>
      <c r="X66" s="86">
        <f>COUNTIF($D66:$S66,"&gt;169")</f>
        <v>0</v>
      </c>
      <c r="Y66" s="86"/>
      <c r="Z66" s="86">
        <f>IF(AND(ISBLANK(B66),SUM(D66:S66)=0),1,0)</f>
        <v>1</v>
      </c>
      <c r="AA66" s="86"/>
      <c r="AB66" s="86">
        <f>IF(OR(AND(T66=1,NOT(SUM(D66:S66)=501)),AND(U66=1,SUM(D66:S66)=501)),1,0)</f>
        <v>0</v>
      </c>
      <c r="AC66" s="86">
        <f>((16-COUNTBLANK(D66:S66))*3)+AG65</f>
        <v>0</v>
      </c>
      <c r="AD66" s="87">
        <f>IF(SUM(AA72:AA74)&gt;0,1,0)</f>
        <v>0</v>
      </c>
      <c r="AE66" s="87" t="s">
        <v>120</v>
      </c>
      <c r="AF66" s="86" t="s">
        <v>44</v>
      </c>
      <c r="AG66" s="86"/>
      <c r="AH66" s="86">
        <f>V66+2.00001*W66+3.001*X66</f>
        <v>0</v>
      </c>
      <c r="AI66" s="86">
        <f>LARGE(AH66:AH74,1)</f>
        <v>0</v>
      </c>
      <c r="AJ66" s="86">
        <f>ROUND((AI66-ROUND(AI66,0))*1000,0)</f>
        <v>0</v>
      </c>
      <c r="AK66" s="86">
        <f>(AI66-ROUND(AI66,3))*100000</f>
        <v>0</v>
      </c>
      <c r="AL66" s="86">
        <f>ROUND(AI66,0)-(2*AK66)-(3*AJ66)</f>
        <v>0</v>
      </c>
      <c r="AM66" s="86">
        <f>IF(T66=1,AC66,0)</f>
        <v>0</v>
      </c>
      <c r="AN66" s="86"/>
      <c r="AO66" s="86"/>
      <c r="AP66" s="86"/>
      <c r="AQ66" s="86"/>
      <c r="AR66" s="86"/>
      <c r="AS66" s="86"/>
      <c r="AT66" s="86"/>
    </row>
    <row r="67" spans="2:46" ht="14.5" thickBot="1" x14ac:dyDescent="0.35">
      <c r="B67" s="32" t="str">
        <f>IF(SUM(D68:S68)=501,"Darts","")</f>
        <v/>
      </c>
      <c r="C67" s="25"/>
      <c r="D67" s="29">
        <v>501</v>
      </c>
      <c r="E67" s="29">
        <f>IF(D68="",0,D67-D68)</f>
        <v>0</v>
      </c>
      <c r="F67" s="29">
        <f t="shared" si="32"/>
        <v>0</v>
      </c>
      <c r="G67" s="29">
        <f t="shared" si="32"/>
        <v>0</v>
      </c>
      <c r="H67" s="29">
        <f t="shared" si="32"/>
        <v>0</v>
      </c>
      <c r="I67" s="29">
        <f t="shared" si="32"/>
        <v>0</v>
      </c>
      <c r="J67" s="29">
        <f t="shared" si="32"/>
        <v>0</v>
      </c>
      <c r="K67" s="29">
        <f t="shared" si="32"/>
        <v>0</v>
      </c>
      <c r="L67" s="29">
        <f t="shared" si="32"/>
        <v>0</v>
      </c>
      <c r="M67" s="29">
        <f t="shared" si="32"/>
        <v>0</v>
      </c>
      <c r="N67" s="29">
        <f t="shared" si="32"/>
        <v>0</v>
      </c>
      <c r="O67" s="29">
        <f t="shared" si="32"/>
        <v>0</v>
      </c>
      <c r="P67" s="29">
        <f t="shared" si="32"/>
        <v>0</v>
      </c>
      <c r="Q67" s="29">
        <f t="shared" si="32"/>
        <v>0</v>
      </c>
      <c r="R67" s="29">
        <f t="shared" si="32"/>
        <v>0</v>
      </c>
      <c r="S67" s="29">
        <f t="shared" si="32"/>
        <v>0</v>
      </c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7">
        <f>IF(SUM(AB66:AB74)&gt;0,1,0)</f>
        <v>0</v>
      </c>
      <c r="AE67" s="87" t="s">
        <v>121</v>
      </c>
      <c r="AF67" s="86" t="s">
        <v>48</v>
      </c>
      <c r="AG67" s="86">
        <f>IF(OR(B68=1,B68=2,B68=3),B68-3,0)</f>
        <v>0</v>
      </c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</row>
    <row r="68" spans="2:46" ht="14.5" thickBot="1" x14ac:dyDescent="0.35">
      <c r="B68" s="66"/>
      <c r="C68" s="30" t="str">
        <f>IF(ISBLANK(C16),"",C16)</f>
        <v/>
      </c>
      <c r="D68" s="67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86">
        <f>IF(OR(B68=1,B68=2,B68=3),1,0)</f>
        <v>0</v>
      </c>
      <c r="U68" s="86">
        <f>IF(UPPER(B68)="L",1,0)</f>
        <v>0</v>
      </c>
      <c r="V68" s="88">
        <f>COUNTIF($D68:$S68,"&gt;99")-($X68+W68)</f>
        <v>0</v>
      </c>
      <c r="W68" s="88">
        <f>COUNTIF($D68:$S68,"&gt;139")-$X68</f>
        <v>0</v>
      </c>
      <c r="X68" s="86">
        <f>COUNTIF($D68:$S68,"&gt;169")</f>
        <v>0</v>
      </c>
      <c r="Y68" s="86"/>
      <c r="Z68" s="86">
        <f>IF(AND(ISBLANK(B68),SUM(D68:S68)=0),1,0)</f>
        <v>1</v>
      </c>
      <c r="AA68" s="86"/>
      <c r="AB68" s="86">
        <f>IF(OR(AND(T68=1,NOT(SUM(D68:S68)=501)),AND(U68=1,SUM(D68:S68)=501)),1,0)</f>
        <v>0</v>
      </c>
      <c r="AC68" s="86">
        <f>((16-COUNTBLANK(D68:S68))*3)+AG67</f>
        <v>0</v>
      </c>
      <c r="AD68" s="87">
        <f>IF((IF(OR(ISBLANK(B66),B66=1,B66=2,B66=3,B66="L"),0,1)+IF(OR(ISBLANK(B68),B68=1,B68=2,B68=3,B68="L"),0,1)+IF(OR(ISBLANK(B70),B70=1,B70=2,B70=3,B70="L"),0,1)+IF(OR(ISBLANK(B72),B72=1,B72=2,B72=3,B72="L"),0,1)+IF(OR(ISBLANK(B74),B74=1,B74=2,B74=3,B74="L"),0,1))&gt;0,1,0)</f>
        <v>0</v>
      </c>
      <c r="AE68" s="87" t="s">
        <v>121</v>
      </c>
      <c r="AF68" s="86" t="s">
        <v>62</v>
      </c>
      <c r="AG68" s="86"/>
      <c r="AH68" s="86">
        <f>V68+2.00001*W68+3.001*X68</f>
        <v>0</v>
      </c>
      <c r="AI68" s="86">
        <f>LARGE(AH66:AH74,2)</f>
        <v>0</v>
      </c>
      <c r="AJ68" s="86">
        <f>ROUND((AI68-ROUND(AI68,0))*1000,0)</f>
        <v>0</v>
      </c>
      <c r="AK68" s="86">
        <f>(AI68-ROUND(AI68,3))*100000</f>
        <v>0</v>
      </c>
      <c r="AL68" s="86">
        <f>ROUND(AI68,0)-(2*AK68)-(3*AJ68)</f>
        <v>0</v>
      </c>
      <c r="AM68" s="86">
        <f>IF(T68=1,AC68,0)</f>
        <v>0</v>
      </c>
      <c r="AN68" s="86"/>
      <c r="AO68" s="86"/>
      <c r="AP68" s="86"/>
      <c r="AQ68" s="86"/>
      <c r="AR68" s="86"/>
      <c r="AS68" s="86"/>
      <c r="AT68" s="86"/>
    </row>
    <row r="69" spans="2:46" ht="14.5" thickBot="1" x14ac:dyDescent="0.35">
      <c r="B69" s="32" t="str">
        <f>IF(SUM(D70:S70)=501,"Darts","")</f>
        <v/>
      </c>
      <c r="C69" s="25"/>
      <c r="D69" s="28">
        <v>501</v>
      </c>
      <c r="E69" s="29">
        <f>IF(D70="",0,D69-D70)</f>
        <v>0</v>
      </c>
      <c r="F69" s="29">
        <f t="shared" si="32"/>
        <v>0</v>
      </c>
      <c r="G69" s="29">
        <f t="shared" si="32"/>
        <v>0</v>
      </c>
      <c r="H69" s="29">
        <f t="shared" si="32"/>
        <v>0</v>
      </c>
      <c r="I69" s="29">
        <f t="shared" si="32"/>
        <v>0</v>
      </c>
      <c r="J69" s="29">
        <f t="shared" si="32"/>
        <v>0</v>
      </c>
      <c r="K69" s="29">
        <f t="shared" si="32"/>
        <v>0</v>
      </c>
      <c r="L69" s="29">
        <f t="shared" si="32"/>
        <v>0</v>
      </c>
      <c r="M69" s="29">
        <f t="shared" si="32"/>
        <v>0</v>
      </c>
      <c r="N69" s="29">
        <f t="shared" si="32"/>
        <v>0</v>
      </c>
      <c r="O69" s="29">
        <f t="shared" si="32"/>
        <v>0</v>
      </c>
      <c r="P69" s="29">
        <f t="shared" si="32"/>
        <v>0</v>
      </c>
      <c r="Q69" s="29">
        <f t="shared" si="32"/>
        <v>0</v>
      </c>
      <c r="R69" s="29">
        <f t="shared" si="32"/>
        <v>0</v>
      </c>
      <c r="S69" s="29">
        <f t="shared" si="32"/>
        <v>0</v>
      </c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7">
        <f>IF(OR(AND(B66="L",C75&gt;0),AND(B68="L",C76&gt;0),AND(B70="L",C77&gt;0),AND(B72="L",C78&gt;0),AND(B74="L",C79&gt;0)),1,0)</f>
        <v>0</v>
      </c>
      <c r="AE69" s="87" t="s">
        <v>121</v>
      </c>
      <c r="AF69" s="86" t="s">
        <v>66</v>
      </c>
      <c r="AG69" s="86">
        <f>IF(OR(B70=1,B70=2,B70=3),B70-3,0)</f>
        <v>0</v>
      </c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</row>
    <row r="70" spans="2:46" ht="14.5" thickBot="1" x14ac:dyDescent="0.35">
      <c r="B70" s="66"/>
      <c r="C70" s="26"/>
      <c r="D70" s="67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86">
        <f>IF(OR(B70=1,B70=2,B70=3),1,0)</f>
        <v>0</v>
      </c>
      <c r="U70" s="86">
        <f>IF(UPPER(B70)="L",1,0)</f>
        <v>0</v>
      </c>
      <c r="V70" s="88">
        <f>COUNTIF($D70:$S70,"&gt;99")-($X70+W70)</f>
        <v>0</v>
      </c>
      <c r="W70" s="88">
        <f>COUNTIF($D70:$S70,"&gt;139")-$X70</f>
        <v>0</v>
      </c>
      <c r="X70" s="86">
        <f>COUNTIF($D70:$S70,"&gt;169")</f>
        <v>0</v>
      </c>
      <c r="Y70" s="86">
        <f>IF(OR(SUM(T66:T70)=3,SUM(U66:U70)=3),1,0)</f>
        <v>0</v>
      </c>
      <c r="Z70" s="86">
        <f>IF(AND(ISBLANK(B70),SUM(D70:S70)=0),1,0)</f>
        <v>1</v>
      </c>
      <c r="AA70" s="86"/>
      <c r="AB70" s="86">
        <f>IF(OR(AND(T70=1,NOT(SUM(D70:S70)=501)),AND(U70=1,SUM(D70:S70)=501)),1,0)</f>
        <v>0</v>
      </c>
      <c r="AC70" s="86">
        <f>((16-COUNTBLANK(D70:S70))*3)+AG69</f>
        <v>0</v>
      </c>
      <c r="AD70" s="87">
        <f>IF(OR(AND(ISNUMBER(B66),C75=0),AND(ISNUMBER(B68),C76=0),AND(ISNUMBER(B70),C77=0),AND(ISNUMBER(B72),C78=0),AND(ISNUMBER(B74),C79=0)),1,0)</f>
        <v>0</v>
      </c>
      <c r="AE70" s="87" t="s">
        <v>121</v>
      </c>
      <c r="AF70" s="86" t="s">
        <v>63</v>
      </c>
      <c r="AG70" s="86"/>
      <c r="AH70" s="86">
        <f>V70+2.00001*W70+3.001*X70</f>
        <v>0</v>
      </c>
      <c r="AI70" s="86">
        <f>LARGE(AH66:AH74,3)</f>
        <v>0</v>
      </c>
      <c r="AJ70" s="86">
        <f>ROUND((AI70-ROUND(AI70,0))*1000,0)</f>
        <v>0</v>
      </c>
      <c r="AK70" s="86">
        <f>(AI70-ROUND(AI70,3))*100000</f>
        <v>0</v>
      </c>
      <c r="AL70" s="86">
        <f>ROUND(AI70,0)-(2*AK70)-(3*AJ70)</f>
        <v>0</v>
      </c>
      <c r="AM70" s="86">
        <f>IF(T70=1,AC70,0)</f>
        <v>0</v>
      </c>
      <c r="AN70" s="86"/>
      <c r="AO70" s="86"/>
      <c r="AP70" s="86"/>
      <c r="AQ70" s="86"/>
      <c r="AR70" s="86"/>
      <c r="AS70" s="86"/>
      <c r="AT70" s="86"/>
    </row>
    <row r="71" spans="2:46" ht="14.5" thickBot="1" x14ac:dyDescent="0.35">
      <c r="B71" s="32" t="str">
        <f>IF(SUM(D72:S72)=501,"Darts","")</f>
        <v/>
      </c>
      <c r="C71" s="22" t="s">
        <v>40</v>
      </c>
      <c r="D71" s="28">
        <v>501</v>
      </c>
      <c r="E71" s="29">
        <f>IF(D72="",0,D71-D72)</f>
        <v>0</v>
      </c>
      <c r="F71" s="29">
        <f t="shared" si="32"/>
        <v>0</v>
      </c>
      <c r="G71" s="29">
        <f t="shared" si="32"/>
        <v>0</v>
      </c>
      <c r="H71" s="29">
        <f t="shared" si="32"/>
        <v>0</v>
      </c>
      <c r="I71" s="29">
        <f t="shared" si="32"/>
        <v>0</v>
      </c>
      <c r="J71" s="29">
        <f t="shared" si="32"/>
        <v>0</v>
      </c>
      <c r="K71" s="29">
        <f t="shared" si="32"/>
        <v>0</v>
      </c>
      <c r="L71" s="29">
        <f t="shared" si="32"/>
        <v>0</v>
      </c>
      <c r="M71" s="29">
        <f t="shared" si="32"/>
        <v>0</v>
      </c>
      <c r="N71" s="29">
        <f t="shared" si="32"/>
        <v>0</v>
      </c>
      <c r="O71" s="29">
        <f t="shared" si="32"/>
        <v>0</v>
      </c>
      <c r="P71" s="29">
        <f t="shared" si="32"/>
        <v>0</v>
      </c>
      <c r="Q71" s="29">
        <f t="shared" si="32"/>
        <v>0</v>
      </c>
      <c r="R71" s="29">
        <f t="shared" si="32"/>
        <v>0</v>
      </c>
      <c r="S71" s="29">
        <f t="shared" si="32"/>
        <v>0</v>
      </c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7"/>
      <c r="AE71" s="87"/>
      <c r="AF71" s="86"/>
      <c r="AG71" s="86">
        <f>IF(OR(B72=1,B72=2,B72=3),B72-3,0)</f>
        <v>0</v>
      </c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</row>
    <row r="72" spans="2:46" ht="14.5" thickBot="1" x14ac:dyDescent="0.35">
      <c r="B72" s="66"/>
      <c r="C72" s="27" t="str">
        <f>IF(S63=1,IF(T75=3,"WON","LOST"),"")</f>
        <v/>
      </c>
      <c r="D72" s="67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86">
        <f>IF(OR(B72=1,B72=2,B72=3),1,0)</f>
        <v>0</v>
      </c>
      <c r="U72" s="86">
        <f>IF(UPPER(B72)="L",1,0)</f>
        <v>0</v>
      </c>
      <c r="V72" s="88">
        <f>COUNTIF($D72:$S72,"&gt;99")-($X72+W72)</f>
        <v>0</v>
      </c>
      <c r="W72" s="88">
        <f>COUNTIF($D72:$S72,"&gt;139")-$X72</f>
        <v>0</v>
      </c>
      <c r="X72" s="86">
        <f>COUNTIF($D72:$S72,"&gt;169")</f>
        <v>0</v>
      </c>
      <c r="Y72" s="86">
        <f>IF(AND(OR(SUM(T66:T72)=3,SUM(U66:U72)=3),Y70=0),1,0)</f>
        <v>0</v>
      </c>
      <c r="Z72" s="86">
        <f>IF(AND(ISBLANK(B72),SUM(D72:S72)=0),1,0)</f>
        <v>1</v>
      </c>
      <c r="AA72" s="86">
        <f>IF(AND(Y70=1,Y72=0,Z72=0),1,0)</f>
        <v>0</v>
      </c>
      <c r="AB72" s="86">
        <f>IF(OR(AND(T72=1,NOT(SUM(D72:S72)=501)),AND(U72=1,SUM(D72:S72)=501)),1,0)</f>
        <v>0</v>
      </c>
      <c r="AC72" s="86">
        <f>((16-COUNTBLANK(D72:S72))*3)+AG71</f>
        <v>0</v>
      </c>
      <c r="AD72" s="87"/>
      <c r="AE72" s="87"/>
      <c r="AF72" s="86"/>
      <c r="AG72" s="86"/>
      <c r="AH72" s="86">
        <f>V72+2.00001*W72+3.001*X72</f>
        <v>0</v>
      </c>
      <c r="AI72" s="86" t="s">
        <v>54</v>
      </c>
      <c r="AJ72" s="86">
        <f>SUM(AJ66:AJ70)</f>
        <v>0</v>
      </c>
      <c r="AK72" s="86">
        <f>SUM(AK66:AK70)</f>
        <v>0</v>
      </c>
      <c r="AL72" s="86">
        <f>SUM(AL66:AL70)</f>
        <v>0</v>
      </c>
      <c r="AM72" s="86">
        <f>IF(T72=1,AC72,0)</f>
        <v>0</v>
      </c>
      <c r="AN72" s="86"/>
      <c r="AO72" s="86"/>
      <c r="AP72" s="86"/>
      <c r="AQ72" s="86"/>
      <c r="AR72" s="86"/>
      <c r="AS72" s="86"/>
      <c r="AT72" s="86"/>
    </row>
    <row r="73" spans="2:46" ht="14.5" thickBot="1" x14ac:dyDescent="0.35">
      <c r="B73" s="32" t="str">
        <f>IF(SUM(D74:S74)=501,"Darts","")</f>
        <v/>
      </c>
      <c r="C73" s="27" t="str">
        <f>IF(OR(S63=1,A1=1),ROUND(SUM(D66:S66,D68:S68,D70:S70,D72:S72,D74:S74)/SUM(AC66:AC74),2),"")</f>
        <v/>
      </c>
      <c r="D73" s="28">
        <v>501</v>
      </c>
      <c r="E73" s="29">
        <f>IF(D74="",0,D73-D74)</f>
        <v>0</v>
      </c>
      <c r="F73" s="29">
        <f t="shared" si="32"/>
        <v>0</v>
      </c>
      <c r="G73" s="29">
        <f t="shared" si="32"/>
        <v>0</v>
      </c>
      <c r="H73" s="29">
        <f t="shared" si="32"/>
        <v>0</v>
      </c>
      <c r="I73" s="29">
        <f t="shared" si="32"/>
        <v>0</v>
      </c>
      <c r="J73" s="29">
        <f t="shared" si="32"/>
        <v>0</v>
      </c>
      <c r="K73" s="29">
        <f t="shared" si="32"/>
        <v>0</v>
      </c>
      <c r="L73" s="29">
        <f t="shared" si="32"/>
        <v>0</v>
      </c>
      <c r="M73" s="29">
        <f t="shared" si="32"/>
        <v>0</v>
      </c>
      <c r="N73" s="29">
        <f t="shared" si="32"/>
        <v>0</v>
      </c>
      <c r="O73" s="29">
        <f t="shared" si="32"/>
        <v>0</v>
      </c>
      <c r="P73" s="29">
        <f t="shared" si="32"/>
        <v>0</v>
      </c>
      <c r="Q73" s="29">
        <f t="shared" si="32"/>
        <v>0</v>
      </c>
      <c r="R73" s="29">
        <f t="shared" si="32"/>
        <v>0</v>
      </c>
      <c r="S73" s="29">
        <f t="shared" si="32"/>
        <v>0</v>
      </c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7"/>
      <c r="AE73" s="87"/>
      <c r="AF73" s="86"/>
      <c r="AG73" s="86">
        <f>IF(OR(B74=1,B74=2,B74=3),B74-3,0)</f>
        <v>0</v>
      </c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</row>
    <row r="74" spans="2:46" ht="14.5" thickBot="1" x14ac:dyDescent="0.35">
      <c r="B74" s="66"/>
      <c r="C74" s="26"/>
      <c r="D74" s="67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86">
        <f>IF(OR(B74=1,B74=2,B74=3),1,0)</f>
        <v>0</v>
      </c>
      <c r="U74" s="86">
        <f>IF(UPPER(B74)="L",1,0)</f>
        <v>0</v>
      </c>
      <c r="V74" s="88">
        <f>COUNTIF($D74:$S74,"&gt;99")-($X74+W74)</f>
        <v>0</v>
      </c>
      <c r="W74" s="88">
        <f>COUNTIF($D74:$S74,"&gt;139")-$X74</f>
        <v>0</v>
      </c>
      <c r="X74" s="86">
        <f>COUNTIF($D74:$S74,"&gt;169")</f>
        <v>0</v>
      </c>
      <c r="Y74" s="86">
        <f>IF(AND(OR(SUM(T66:T74)=3,SUM(U66:U74)=3),Y72=0,Y70=0),1,0)</f>
        <v>0</v>
      </c>
      <c r="Z74" s="86">
        <f>IF(AND(ISBLANK(B74),SUM(D74:S74)=0),1,0)</f>
        <v>1</v>
      </c>
      <c r="AA74" s="86">
        <f>IF(AND(Y74=0,Z74=0),1,0)</f>
        <v>0</v>
      </c>
      <c r="AB74" s="86">
        <f>IF(OR(AND(T74=1,NOT(SUM(D74:S74)=501)),AND(U74=1,SUM(D74:S74)=501)),1,0)</f>
        <v>0</v>
      </c>
      <c r="AC74" s="86">
        <f>((16-COUNTBLANK(D74:S74))*3)+AG73</f>
        <v>0</v>
      </c>
      <c r="AD74" s="87"/>
      <c r="AE74" s="87"/>
      <c r="AF74" s="86"/>
      <c r="AG74" s="86"/>
      <c r="AH74" s="86">
        <f>V74+2.00001*W74+3.001*X74</f>
        <v>0</v>
      </c>
      <c r="AI74" s="86"/>
      <c r="AJ74" s="86"/>
      <c r="AK74" s="86"/>
      <c r="AL74" s="86"/>
      <c r="AM74" s="86">
        <f>IF(T74=1,AC74,0)</f>
        <v>0</v>
      </c>
      <c r="AN74" s="86"/>
      <c r="AO74" s="86"/>
      <c r="AP74" s="86"/>
      <c r="AQ74" s="86"/>
      <c r="AR74" s="86"/>
      <c r="AS74" s="86"/>
      <c r="AT74" s="86"/>
    </row>
    <row r="75" spans="2:46" hidden="1" x14ac:dyDescent="0.3">
      <c r="C75" s="2">
        <f>SUM(D75:S75)</f>
        <v>0</v>
      </c>
      <c r="D75" s="2">
        <f>IF(D65-D66=0,D66,0)</f>
        <v>0</v>
      </c>
      <c r="E75" s="2">
        <f t="shared" ref="E75:S75" si="33">IF(E65-E66=0,E66,0)</f>
        <v>0</v>
      </c>
      <c r="F75" s="2">
        <f t="shared" si="33"/>
        <v>0</v>
      </c>
      <c r="G75" s="2">
        <f t="shared" si="33"/>
        <v>0</v>
      </c>
      <c r="H75" s="2">
        <f t="shared" si="33"/>
        <v>0</v>
      </c>
      <c r="I75" s="2">
        <f t="shared" si="33"/>
        <v>0</v>
      </c>
      <c r="J75" s="2">
        <f t="shared" si="33"/>
        <v>0</v>
      </c>
      <c r="K75" s="2">
        <f t="shared" si="33"/>
        <v>0</v>
      </c>
      <c r="L75" s="2">
        <f t="shared" si="33"/>
        <v>0</v>
      </c>
      <c r="M75" s="2">
        <f t="shared" si="33"/>
        <v>0</v>
      </c>
      <c r="N75" s="2">
        <f t="shared" si="33"/>
        <v>0</v>
      </c>
      <c r="O75" s="2">
        <f t="shared" si="33"/>
        <v>0</v>
      </c>
      <c r="P75" s="2">
        <f t="shared" si="33"/>
        <v>0</v>
      </c>
      <c r="Q75" s="2">
        <f t="shared" si="33"/>
        <v>0</v>
      </c>
      <c r="R75" s="2">
        <f t="shared" si="33"/>
        <v>0</v>
      </c>
      <c r="S75" s="2">
        <f t="shared" si="33"/>
        <v>0</v>
      </c>
      <c r="T75" s="86">
        <f>SUM(T66:T74)</f>
        <v>0</v>
      </c>
      <c r="U75" s="86">
        <f>SUM(U66:U74)</f>
        <v>0</v>
      </c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</row>
    <row r="76" spans="2:46" hidden="1" x14ac:dyDescent="0.3">
      <c r="C76" s="2">
        <f>SUM(D76:S76)</f>
        <v>0</v>
      </c>
      <c r="D76" s="2">
        <f>IF(D67-D68=0,D68,0)</f>
        <v>0</v>
      </c>
      <c r="E76" s="2">
        <f t="shared" ref="E76:S76" si="34">IF(E67-E68=0,E68,0)</f>
        <v>0</v>
      </c>
      <c r="F76" s="2">
        <f t="shared" si="34"/>
        <v>0</v>
      </c>
      <c r="G76" s="2">
        <f t="shared" si="34"/>
        <v>0</v>
      </c>
      <c r="H76" s="2">
        <f t="shared" si="34"/>
        <v>0</v>
      </c>
      <c r="I76" s="2">
        <f t="shared" si="34"/>
        <v>0</v>
      </c>
      <c r="J76" s="2">
        <f t="shared" si="34"/>
        <v>0</v>
      </c>
      <c r="K76" s="2">
        <f t="shared" si="34"/>
        <v>0</v>
      </c>
      <c r="L76" s="2">
        <f t="shared" si="34"/>
        <v>0</v>
      </c>
      <c r="M76" s="2">
        <f t="shared" si="34"/>
        <v>0</v>
      </c>
      <c r="N76" s="2">
        <f t="shared" si="34"/>
        <v>0</v>
      </c>
      <c r="O76" s="2">
        <f t="shared" si="34"/>
        <v>0</v>
      </c>
      <c r="P76" s="2">
        <f t="shared" si="34"/>
        <v>0</v>
      </c>
      <c r="Q76" s="2">
        <f t="shared" si="34"/>
        <v>0</v>
      </c>
      <c r="R76" s="2">
        <f t="shared" si="34"/>
        <v>0</v>
      </c>
      <c r="S76" s="2">
        <f t="shared" si="34"/>
        <v>0</v>
      </c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</row>
    <row r="77" spans="2:46" hidden="1" x14ac:dyDescent="0.3">
      <c r="C77" s="2">
        <f>SUM(D77:S77)</f>
        <v>0</v>
      </c>
      <c r="D77" s="2">
        <f>IF(D69-D70=0,D70,0)</f>
        <v>0</v>
      </c>
      <c r="E77" s="2">
        <f t="shared" ref="E77:S77" si="35">IF(E69-E70=0,E70,0)</f>
        <v>0</v>
      </c>
      <c r="F77" s="2">
        <f t="shared" si="35"/>
        <v>0</v>
      </c>
      <c r="G77" s="2">
        <f t="shared" si="35"/>
        <v>0</v>
      </c>
      <c r="H77" s="2">
        <f t="shared" si="35"/>
        <v>0</v>
      </c>
      <c r="I77" s="2">
        <f t="shared" si="35"/>
        <v>0</v>
      </c>
      <c r="J77" s="2">
        <f t="shared" si="35"/>
        <v>0</v>
      </c>
      <c r="K77" s="2">
        <f t="shared" si="35"/>
        <v>0</v>
      </c>
      <c r="L77" s="2">
        <f t="shared" si="35"/>
        <v>0</v>
      </c>
      <c r="M77" s="2">
        <f t="shared" si="35"/>
        <v>0</v>
      </c>
      <c r="N77" s="2">
        <f t="shared" si="35"/>
        <v>0</v>
      </c>
      <c r="O77" s="2">
        <f t="shared" si="35"/>
        <v>0</v>
      </c>
      <c r="P77" s="2">
        <f t="shared" si="35"/>
        <v>0</v>
      </c>
      <c r="Q77" s="2">
        <f t="shared" si="35"/>
        <v>0</v>
      </c>
      <c r="R77" s="2">
        <f t="shared" si="35"/>
        <v>0</v>
      </c>
      <c r="S77" s="2">
        <f t="shared" si="35"/>
        <v>0</v>
      </c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</row>
    <row r="78" spans="2:46" hidden="1" x14ac:dyDescent="0.3">
      <c r="C78" s="2">
        <f>SUM(D78:S78)</f>
        <v>0</v>
      </c>
      <c r="D78" s="2">
        <f>IF(D71-D72=0,D72,0)</f>
        <v>0</v>
      </c>
      <c r="E78" s="2">
        <f t="shared" ref="E78:S78" si="36">IF(E71-E72=0,E72,0)</f>
        <v>0</v>
      </c>
      <c r="F78" s="2">
        <f t="shared" si="36"/>
        <v>0</v>
      </c>
      <c r="G78" s="2">
        <f t="shared" si="36"/>
        <v>0</v>
      </c>
      <c r="H78" s="2">
        <f t="shared" si="36"/>
        <v>0</v>
      </c>
      <c r="I78" s="2">
        <f t="shared" si="36"/>
        <v>0</v>
      </c>
      <c r="J78" s="2">
        <f t="shared" si="36"/>
        <v>0</v>
      </c>
      <c r="K78" s="2">
        <f t="shared" si="36"/>
        <v>0</v>
      </c>
      <c r="L78" s="2">
        <f t="shared" si="36"/>
        <v>0</v>
      </c>
      <c r="M78" s="2">
        <f t="shared" si="36"/>
        <v>0</v>
      </c>
      <c r="N78" s="2">
        <f t="shared" si="36"/>
        <v>0</v>
      </c>
      <c r="O78" s="2">
        <f t="shared" si="36"/>
        <v>0</v>
      </c>
      <c r="P78" s="2">
        <f t="shared" si="36"/>
        <v>0</v>
      </c>
      <c r="Q78" s="2">
        <f t="shared" si="36"/>
        <v>0</v>
      </c>
      <c r="R78" s="2">
        <f t="shared" si="36"/>
        <v>0</v>
      </c>
      <c r="S78" s="2">
        <f t="shared" si="36"/>
        <v>0</v>
      </c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</row>
    <row r="79" spans="2:46" hidden="1" x14ac:dyDescent="0.3">
      <c r="C79" s="2">
        <f>SUM(D79:S79)</f>
        <v>0</v>
      </c>
      <c r="D79" s="2">
        <f>IF(D73-D74=0,D74,0)</f>
        <v>0</v>
      </c>
      <c r="E79" s="2">
        <f t="shared" ref="E79:S79" si="37">IF(E73-E74=0,E74,0)</f>
        <v>0</v>
      </c>
      <c r="F79" s="2">
        <f t="shared" si="37"/>
        <v>0</v>
      </c>
      <c r="G79" s="2">
        <f t="shared" si="37"/>
        <v>0</v>
      </c>
      <c r="H79" s="2">
        <f t="shared" si="37"/>
        <v>0</v>
      </c>
      <c r="I79" s="2">
        <f t="shared" si="37"/>
        <v>0</v>
      </c>
      <c r="J79" s="2">
        <f t="shared" si="37"/>
        <v>0</v>
      </c>
      <c r="K79" s="2">
        <f t="shared" si="37"/>
        <v>0</v>
      </c>
      <c r="L79" s="2">
        <f t="shared" si="37"/>
        <v>0</v>
      </c>
      <c r="M79" s="2">
        <f t="shared" si="37"/>
        <v>0</v>
      </c>
      <c r="N79" s="2">
        <f t="shared" si="37"/>
        <v>0</v>
      </c>
      <c r="O79" s="2">
        <f t="shared" si="37"/>
        <v>0</v>
      </c>
      <c r="P79" s="2">
        <f t="shared" si="37"/>
        <v>0</v>
      </c>
      <c r="Q79" s="2">
        <f t="shared" si="37"/>
        <v>0</v>
      </c>
      <c r="R79" s="2">
        <f t="shared" si="37"/>
        <v>0</v>
      </c>
      <c r="S79" s="2">
        <f t="shared" si="37"/>
        <v>0</v>
      </c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</row>
    <row r="80" spans="2:46" ht="14.5" thickBot="1" x14ac:dyDescent="0.35">
      <c r="S80" s="69">
        <f>IF(OR(T92=3,U92=3),1,0)</f>
        <v>0</v>
      </c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</row>
    <row r="81" spans="2:46" ht="14.5" thickBot="1" x14ac:dyDescent="0.35">
      <c r="C81" s="24" t="s">
        <v>67</v>
      </c>
      <c r="D81" s="23">
        <v>3</v>
      </c>
      <c r="E81" s="23">
        <v>6</v>
      </c>
      <c r="F81" s="23">
        <v>9</v>
      </c>
      <c r="G81" s="23">
        <v>12</v>
      </c>
      <c r="H81" s="23">
        <v>15</v>
      </c>
      <c r="I81" s="23">
        <v>18</v>
      </c>
      <c r="J81" s="23">
        <v>21</v>
      </c>
      <c r="K81" s="23">
        <v>24</v>
      </c>
      <c r="L81" s="23">
        <v>27</v>
      </c>
      <c r="M81" s="23">
        <v>30</v>
      </c>
      <c r="N81" s="23">
        <v>33</v>
      </c>
      <c r="O81" s="23">
        <v>36</v>
      </c>
      <c r="P81" s="23">
        <v>39</v>
      </c>
      <c r="Q81" s="23">
        <v>42</v>
      </c>
      <c r="R81" s="23">
        <v>45</v>
      </c>
      <c r="S81" s="23">
        <v>48</v>
      </c>
      <c r="T81" s="86" t="s">
        <v>41</v>
      </c>
      <c r="U81" s="86" t="s">
        <v>42</v>
      </c>
      <c r="V81" s="86" t="s">
        <v>26</v>
      </c>
      <c r="W81" s="86" t="s">
        <v>27</v>
      </c>
      <c r="X81" s="86" t="s">
        <v>28</v>
      </c>
      <c r="Y81" s="86" t="s">
        <v>45</v>
      </c>
      <c r="Z81" s="86" t="s">
        <v>46</v>
      </c>
      <c r="AA81" s="86" t="s">
        <v>47</v>
      </c>
      <c r="AB81" s="86" t="s">
        <v>49</v>
      </c>
      <c r="AC81" s="86" t="s">
        <v>50</v>
      </c>
      <c r="AD81" s="87"/>
      <c r="AE81" s="87"/>
      <c r="AF81" s="86"/>
      <c r="AG81" s="86" t="s">
        <v>51</v>
      </c>
      <c r="AH81" s="86" t="s">
        <v>52</v>
      </c>
      <c r="AI81" s="86" t="s">
        <v>53</v>
      </c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</row>
    <row r="82" spans="2:46" ht="14.5" thickBot="1" x14ac:dyDescent="0.35">
      <c r="B82" s="32" t="str">
        <f>IF(SUM(D83:S83)=501,"Darts","")</f>
        <v/>
      </c>
      <c r="C82" s="22"/>
      <c r="D82" s="28">
        <v>501</v>
      </c>
      <c r="E82" s="29">
        <f>IF(D83="",0,D82-D83)</f>
        <v>0</v>
      </c>
      <c r="F82" s="29">
        <f t="shared" ref="F82:S82" si="38">IF(E83="",0,E82-E83)</f>
        <v>0</v>
      </c>
      <c r="G82" s="29">
        <f t="shared" si="38"/>
        <v>0</v>
      </c>
      <c r="H82" s="29">
        <f t="shared" si="38"/>
        <v>0</v>
      </c>
      <c r="I82" s="29">
        <f t="shared" si="38"/>
        <v>0</v>
      </c>
      <c r="J82" s="29">
        <f t="shared" si="38"/>
        <v>0</v>
      </c>
      <c r="K82" s="29">
        <f t="shared" si="38"/>
        <v>0</v>
      </c>
      <c r="L82" s="29">
        <f t="shared" si="38"/>
        <v>0</v>
      </c>
      <c r="M82" s="29">
        <f t="shared" si="38"/>
        <v>0</v>
      </c>
      <c r="N82" s="29">
        <f t="shared" si="38"/>
        <v>0</v>
      </c>
      <c r="O82" s="29">
        <f t="shared" si="38"/>
        <v>0</v>
      </c>
      <c r="P82" s="29">
        <f t="shared" si="38"/>
        <v>0</v>
      </c>
      <c r="Q82" s="29">
        <f t="shared" si="38"/>
        <v>0</v>
      </c>
      <c r="R82" s="29">
        <f t="shared" si="38"/>
        <v>0</v>
      </c>
      <c r="S82" s="29">
        <f t="shared" si="38"/>
        <v>0</v>
      </c>
      <c r="T82" s="86"/>
      <c r="U82" s="86"/>
      <c r="V82" s="86"/>
      <c r="W82" s="86"/>
      <c r="X82" s="86"/>
      <c r="Y82" s="86"/>
      <c r="Z82" s="86"/>
      <c r="AA82" s="86"/>
      <c r="AB82" s="86"/>
      <c r="AC82" s="86"/>
      <c r="AD82" s="87">
        <f>IF(OR(OR(T92&lt;0,T92&gt;3),OR(U92&lt;0,U92&gt;3)),1,0)</f>
        <v>0</v>
      </c>
      <c r="AE82" s="87" t="s">
        <v>122</v>
      </c>
      <c r="AF82" s="86" t="s">
        <v>43</v>
      </c>
      <c r="AG82" s="86">
        <f>IF(OR(B83=1,B83=2,B83=3),B83-3,0)</f>
        <v>0</v>
      </c>
      <c r="AH82" s="86"/>
      <c r="AI82" s="86"/>
      <c r="AJ82" s="86" t="s">
        <v>28</v>
      </c>
      <c r="AK82" s="86" t="s">
        <v>27</v>
      </c>
      <c r="AL82" s="86" t="s">
        <v>26</v>
      </c>
      <c r="AM82" s="86"/>
      <c r="AN82" s="86"/>
      <c r="AO82" s="86"/>
      <c r="AP82" s="86"/>
      <c r="AQ82" s="86"/>
      <c r="AR82" s="86"/>
      <c r="AS82" s="86"/>
      <c r="AT82" s="86"/>
    </row>
    <row r="83" spans="2:46" ht="14.5" thickBot="1" x14ac:dyDescent="0.35">
      <c r="B83" s="66"/>
      <c r="C83" s="25" t="s">
        <v>39</v>
      </c>
      <c r="D83" s="67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86">
        <f>IF(OR(B83=1,B83=2,B83=3),1,0)</f>
        <v>0</v>
      </c>
      <c r="U83" s="86">
        <f>IF(UPPER(B83)="L",1,0)</f>
        <v>0</v>
      </c>
      <c r="V83" s="88">
        <f>COUNTIF($D83:$S83,"&gt;99")-($X83+W83)</f>
        <v>0</v>
      </c>
      <c r="W83" s="88">
        <f>COUNTIF($D83:$S83,"&gt;139")-$X83</f>
        <v>0</v>
      </c>
      <c r="X83" s="86">
        <f>COUNTIF($D83:$S83,"&gt;169")</f>
        <v>0</v>
      </c>
      <c r="Y83" s="86"/>
      <c r="Z83" s="86">
        <f>IF(AND(ISBLANK(B83),SUM(D83:S83)=0),1,0)</f>
        <v>1</v>
      </c>
      <c r="AA83" s="86"/>
      <c r="AB83" s="86">
        <f>IF(OR(AND(T83=1,NOT(SUM(D83:S83)=501)),AND(U83=1,SUM(D83:S83)=501)),1,0)</f>
        <v>0</v>
      </c>
      <c r="AC83" s="86">
        <f>((16-COUNTBLANK(D83:S83))*3)+AG82</f>
        <v>0</v>
      </c>
      <c r="AD83" s="87">
        <f>IF(SUM(AA89:AA91)&gt;0,1,0)</f>
        <v>0</v>
      </c>
      <c r="AE83" s="87" t="s">
        <v>123</v>
      </c>
      <c r="AF83" s="86" t="s">
        <v>44</v>
      </c>
      <c r="AG83" s="86"/>
      <c r="AH83" s="86">
        <f>V83+2.00001*W83+3.001*X83</f>
        <v>0</v>
      </c>
      <c r="AI83" s="86">
        <f>LARGE(AH83:AH91,1)</f>
        <v>0</v>
      </c>
      <c r="AJ83" s="86">
        <f>ROUND((AI83-ROUND(AI83,0))*1000,0)</f>
        <v>0</v>
      </c>
      <c r="AK83" s="86">
        <f>(AI83-ROUND(AI83,3))*100000</f>
        <v>0</v>
      </c>
      <c r="AL83" s="86">
        <f>ROUND(AI83,0)-(2*AK83)-(3*AJ83)</f>
        <v>0</v>
      </c>
      <c r="AM83" s="86">
        <f>IF(T83=1,AC83,0)</f>
        <v>0</v>
      </c>
      <c r="AN83" s="86"/>
      <c r="AO83" s="86"/>
      <c r="AP83" s="86"/>
      <c r="AQ83" s="86"/>
      <c r="AR83" s="86"/>
      <c r="AS83" s="86"/>
      <c r="AT83" s="86"/>
    </row>
    <row r="84" spans="2:46" ht="14.5" thickBot="1" x14ac:dyDescent="0.35">
      <c r="B84" s="32" t="str">
        <f>IF(SUM(D85:S85)=501,"Darts","")</f>
        <v/>
      </c>
      <c r="C84" s="25"/>
      <c r="D84" s="29">
        <v>501</v>
      </c>
      <c r="E84" s="29">
        <f>IF(D85="",0,D84-D85)</f>
        <v>0</v>
      </c>
      <c r="F84" s="29">
        <f t="shared" ref="F84:S84" si="39">IF(E85="",0,E84-E85)</f>
        <v>0</v>
      </c>
      <c r="G84" s="29">
        <f t="shared" si="39"/>
        <v>0</v>
      </c>
      <c r="H84" s="29">
        <f t="shared" si="39"/>
        <v>0</v>
      </c>
      <c r="I84" s="29">
        <f t="shared" si="39"/>
        <v>0</v>
      </c>
      <c r="J84" s="29">
        <f t="shared" si="39"/>
        <v>0</v>
      </c>
      <c r="K84" s="29">
        <f t="shared" si="39"/>
        <v>0</v>
      </c>
      <c r="L84" s="29">
        <f t="shared" si="39"/>
        <v>0</v>
      </c>
      <c r="M84" s="29">
        <f t="shared" si="39"/>
        <v>0</v>
      </c>
      <c r="N84" s="29">
        <f t="shared" si="39"/>
        <v>0</v>
      </c>
      <c r="O84" s="29">
        <f t="shared" si="39"/>
        <v>0</v>
      </c>
      <c r="P84" s="29">
        <f t="shared" si="39"/>
        <v>0</v>
      </c>
      <c r="Q84" s="29">
        <f t="shared" si="39"/>
        <v>0</v>
      </c>
      <c r="R84" s="29">
        <f t="shared" si="39"/>
        <v>0</v>
      </c>
      <c r="S84" s="29">
        <f t="shared" si="39"/>
        <v>0</v>
      </c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7">
        <f>IF(SUM(AB83:AB91)&gt;0,1,0)</f>
        <v>0</v>
      </c>
      <c r="AE84" s="87" t="s">
        <v>124</v>
      </c>
      <c r="AF84" s="86" t="s">
        <v>48</v>
      </c>
      <c r="AG84" s="86">
        <f>IF(OR(B85=1,B85=2,B85=3),B85-3,0)</f>
        <v>0</v>
      </c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</row>
    <row r="85" spans="2:46" ht="14.5" thickBot="1" x14ac:dyDescent="0.35">
      <c r="B85" s="66"/>
      <c r="C85" s="30" t="str">
        <f>IF(ISBLANK(C17),"",C17)</f>
        <v/>
      </c>
      <c r="D85" s="67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86">
        <f>IF(OR(B85=1,B85=2,B85=3),1,0)</f>
        <v>0</v>
      </c>
      <c r="U85" s="86">
        <f>IF(UPPER(B85)="L",1,0)</f>
        <v>0</v>
      </c>
      <c r="V85" s="88">
        <f>COUNTIF($D85:$S85,"&gt;99")-($X85+W85)</f>
        <v>0</v>
      </c>
      <c r="W85" s="88">
        <f>COUNTIF($D85:$S85,"&gt;139")-$X85</f>
        <v>0</v>
      </c>
      <c r="X85" s="86">
        <f>COUNTIF($D85:$S85,"&gt;169")</f>
        <v>0</v>
      </c>
      <c r="Y85" s="86"/>
      <c r="Z85" s="86">
        <f>IF(AND(ISBLANK(B85),SUM(D85:S85)=0),1,0)</f>
        <v>1</v>
      </c>
      <c r="AA85" s="86"/>
      <c r="AB85" s="86">
        <f>IF(OR(AND(T85=1,NOT(SUM(D85:S85)=501)),AND(U85=1,SUM(D85:S85)=501)),1,0)</f>
        <v>0</v>
      </c>
      <c r="AC85" s="86">
        <f>((16-COUNTBLANK(D85:S85))*3)+AG84</f>
        <v>0</v>
      </c>
      <c r="AD85" s="87">
        <f>IF((IF(OR(ISBLANK(B83),B83=1,B83=2,B83=3,B83="L"),0,1)+IF(OR(ISBLANK(B85),B85=1,B85=2,B85=3,B85="L"),0,1)+IF(OR(ISBLANK(B87),B87=1,B87=2,B87=3,B87="L"),0,1)+IF(OR(ISBLANK(B89),B89=1,B89=2,B89=3,B89="L"),0,1)+IF(OR(ISBLANK(B91),B91=1,B91=2,B91=3,B91="L"),0,1))&gt;0,1,0)</f>
        <v>0</v>
      </c>
      <c r="AE85" s="87" t="s">
        <v>124</v>
      </c>
      <c r="AF85" s="86" t="s">
        <v>62</v>
      </c>
      <c r="AG85" s="86"/>
      <c r="AH85" s="86">
        <f>V85+2.00001*W85+3.001*X85</f>
        <v>0</v>
      </c>
      <c r="AI85" s="86">
        <f>LARGE(AH83:AH91,2)</f>
        <v>0</v>
      </c>
      <c r="AJ85" s="86">
        <f>ROUND((AI85-ROUND(AI85,0))*1000,0)</f>
        <v>0</v>
      </c>
      <c r="AK85" s="86">
        <f>(AI85-ROUND(AI85,3))*100000</f>
        <v>0</v>
      </c>
      <c r="AL85" s="86">
        <f>ROUND(AI85,0)-(2*AK85)-(3*AJ85)</f>
        <v>0</v>
      </c>
      <c r="AM85" s="86">
        <f>IF(T85=1,AC85,0)</f>
        <v>0</v>
      </c>
      <c r="AN85" s="86"/>
      <c r="AO85" s="86"/>
      <c r="AP85" s="86"/>
      <c r="AQ85" s="86"/>
      <c r="AR85" s="86"/>
      <c r="AS85" s="86"/>
      <c r="AT85" s="86"/>
    </row>
    <row r="86" spans="2:46" ht="14.5" thickBot="1" x14ac:dyDescent="0.35">
      <c r="B86" s="32" t="str">
        <f>IF(SUM(D87:S87)=501,"Darts","")</f>
        <v/>
      </c>
      <c r="C86" s="25"/>
      <c r="D86" s="28">
        <v>501</v>
      </c>
      <c r="E86" s="29">
        <f>IF(D87="",0,D86-D87)</f>
        <v>0</v>
      </c>
      <c r="F86" s="29">
        <f t="shared" ref="F86:S86" si="40">IF(E87="",0,E86-E87)</f>
        <v>0</v>
      </c>
      <c r="G86" s="29">
        <f t="shared" si="40"/>
        <v>0</v>
      </c>
      <c r="H86" s="29">
        <f t="shared" si="40"/>
        <v>0</v>
      </c>
      <c r="I86" s="29">
        <f t="shared" si="40"/>
        <v>0</v>
      </c>
      <c r="J86" s="29">
        <f t="shared" si="40"/>
        <v>0</v>
      </c>
      <c r="K86" s="29">
        <f t="shared" si="40"/>
        <v>0</v>
      </c>
      <c r="L86" s="29">
        <f t="shared" si="40"/>
        <v>0</v>
      </c>
      <c r="M86" s="29">
        <f t="shared" si="40"/>
        <v>0</v>
      </c>
      <c r="N86" s="29">
        <f t="shared" si="40"/>
        <v>0</v>
      </c>
      <c r="O86" s="29">
        <f t="shared" si="40"/>
        <v>0</v>
      </c>
      <c r="P86" s="29">
        <f t="shared" si="40"/>
        <v>0</v>
      </c>
      <c r="Q86" s="29">
        <f t="shared" si="40"/>
        <v>0</v>
      </c>
      <c r="R86" s="29">
        <f t="shared" si="40"/>
        <v>0</v>
      </c>
      <c r="S86" s="29">
        <f t="shared" si="40"/>
        <v>0</v>
      </c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7">
        <f>IF(OR(AND(B83="L",C92&gt;0),AND(B85="L",C93&gt;0),AND(B87="L",C94&gt;0),AND(B89="L",C95&gt;0),AND(B91="L",C96&gt;0)),1,0)</f>
        <v>0</v>
      </c>
      <c r="AE86" s="87" t="s">
        <v>124</v>
      </c>
      <c r="AF86" s="86" t="s">
        <v>66</v>
      </c>
      <c r="AG86" s="86">
        <f>IF(OR(B87=1,B87=2,B87=3),B87-3,0)</f>
        <v>0</v>
      </c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</row>
    <row r="87" spans="2:46" ht="14.5" thickBot="1" x14ac:dyDescent="0.35">
      <c r="B87" s="66"/>
      <c r="C87" s="26"/>
      <c r="D87" s="67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86">
        <f>IF(OR(B87=1,B87=2,B87=3),1,0)</f>
        <v>0</v>
      </c>
      <c r="U87" s="86">
        <f>IF(UPPER(B87)="L",1,0)</f>
        <v>0</v>
      </c>
      <c r="V87" s="88">
        <f>COUNTIF($D87:$S87,"&gt;99")-($X87+W87)</f>
        <v>0</v>
      </c>
      <c r="W87" s="88">
        <f>COUNTIF($D87:$S87,"&gt;139")-$X87</f>
        <v>0</v>
      </c>
      <c r="X87" s="86">
        <f>COUNTIF($D87:$S87,"&gt;169")</f>
        <v>0</v>
      </c>
      <c r="Y87" s="86">
        <f>IF(OR(SUM(T83:T87)=3,SUM(U83:U87)=3),1,0)</f>
        <v>0</v>
      </c>
      <c r="Z87" s="86">
        <f>IF(AND(ISBLANK(B87),SUM(D87:S87)=0),1,0)</f>
        <v>1</v>
      </c>
      <c r="AA87" s="86"/>
      <c r="AB87" s="86">
        <f>IF(OR(AND(T87=1,NOT(SUM(D87:S87)=501)),AND(U87=1,SUM(D87:S87)=501)),1,0)</f>
        <v>0</v>
      </c>
      <c r="AC87" s="86">
        <f>((16-COUNTBLANK(D87:S87))*3)+AG86</f>
        <v>0</v>
      </c>
      <c r="AD87" s="87">
        <f>IF(OR(AND(ISNUMBER(B83),C92=0),AND(ISNUMBER(B85),C93=0),AND(ISNUMBER(B87),C94=0),AND(ISNUMBER(B89),C95=0),AND(ISNUMBER(B91),C96=0)),1,0)</f>
        <v>0</v>
      </c>
      <c r="AE87" s="87" t="s">
        <v>124</v>
      </c>
      <c r="AF87" s="86" t="s">
        <v>63</v>
      </c>
      <c r="AG87" s="86"/>
      <c r="AH87" s="86">
        <f>V87+2.00001*W87+3.001*X87</f>
        <v>0</v>
      </c>
      <c r="AI87" s="86">
        <f>LARGE(AH83:AH91,3)</f>
        <v>0</v>
      </c>
      <c r="AJ87" s="86">
        <f>ROUND((AI87-ROUND(AI87,0))*1000,0)</f>
        <v>0</v>
      </c>
      <c r="AK87" s="86">
        <f>(AI87-ROUND(AI87,3))*100000</f>
        <v>0</v>
      </c>
      <c r="AL87" s="86">
        <f>ROUND(AI87,0)-(2*AK87)-(3*AJ87)</f>
        <v>0</v>
      </c>
      <c r="AM87" s="86">
        <f>IF(T87=1,AC87,0)</f>
        <v>0</v>
      </c>
      <c r="AN87" s="86"/>
      <c r="AO87" s="86"/>
      <c r="AP87" s="86"/>
      <c r="AQ87" s="86"/>
      <c r="AR87" s="86"/>
      <c r="AS87" s="86"/>
      <c r="AT87" s="86"/>
    </row>
    <row r="88" spans="2:46" ht="14.5" thickBot="1" x14ac:dyDescent="0.35">
      <c r="B88" s="32" t="str">
        <f>IF(SUM(D89:S89)=501,"Darts","")</f>
        <v/>
      </c>
      <c r="C88" s="22" t="s">
        <v>40</v>
      </c>
      <c r="D88" s="28">
        <v>501</v>
      </c>
      <c r="E88" s="29">
        <f>IF(D89="",0,D88-D89)</f>
        <v>0</v>
      </c>
      <c r="F88" s="29">
        <f t="shared" ref="F88:S88" si="41">IF(E89="",0,E88-E89)</f>
        <v>0</v>
      </c>
      <c r="G88" s="29">
        <f t="shared" si="41"/>
        <v>0</v>
      </c>
      <c r="H88" s="29">
        <f t="shared" si="41"/>
        <v>0</v>
      </c>
      <c r="I88" s="29">
        <f t="shared" si="41"/>
        <v>0</v>
      </c>
      <c r="J88" s="29">
        <f t="shared" si="41"/>
        <v>0</v>
      </c>
      <c r="K88" s="29">
        <f t="shared" si="41"/>
        <v>0</v>
      </c>
      <c r="L88" s="29">
        <f t="shared" si="41"/>
        <v>0</v>
      </c>
      <c r="M88" s="29">
        <f t="shared" si="41"/>
        <v>0</v>
      </c>
      <c r="N88" s="29">
        <f t="shared" si="41"/>
        <v>0</v>
      </c>
      <c r="O88" s="29">
        <f t="shared" si="41"/>
        <v>0</v>
      </c>
      <c r="P88" s="29">
        <f t="shared" si="41"/>
        <v>0</v>
      </c>
      <c r="Q88" s="29">
        <f t="shared" si="41"/>
        <v>0</v>
      </c>
      <c r="R88" s="29">
        <f t="shared" si="41"/>
        <v>0</v>
      </c>
      <c r="S88" s="29">
        <f t="shared" si="41"/>
        <v>0</v>
      </c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7"/>
      <c r="AE88" s="87"/>
      <c r="AF88" s="86"/>
      <c r="AG88" s="86">
        <f>IF(OR(B89=1,B89=2,B89=3),B89-3,0)</f>
        <v>0</v>
      </c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</row>
    <row r="89" spans="2:46" ht="14.5" thickBot="1" x14ac:dyDescent="0.35">
      <c r="B89" s="66"/>
      <c r="C89" s="27" t="str">
        <f>IF(S80=1,IF(T92=3,"WON","LOST"),"")</f>
        <v/>
      </c>
      <c r="D89" s="67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86">
        <f>IF(OR(B89=1,B89=2,B89=3),1,0)</f>
        <v>0</v>
      </c>
      <c r="U89" s="86">
        <f>IF(UPPER(B89)="L",1,0)</f>
        <v>0</v>
      </c>
      <c r="V89" s="88">
        <f>COUNTIF($D89:$S89,"&gt;99")-($X89+W89)</f>
        <v>0</v>
      </c>
      <c r="W89" s="88">
        <f>COUNTIF($D89:$S89,"&gt;139")-$X89</f>
        <v>0</v>
      </c>
      <c r="X89" s="86">
        <f>COUNTIF($D89:$S89,"&gt;169")</f>
        <v>0</v>
      </c>
      <c r="Y89" s="86">
        <f>IF(AND(OR(SUM(T83:T89)=3,SUM(U83:U89)=3),Y87=0),1,0)</f>
        <v>0</v>
      </c>
      <c r="Z89" s="86">
        <f>IF(AND(ISBLANK(B89),SUM(D89:S89)=0),1,0)</f>
        <v>1</v>
      </c>
      <c r="AA89" s="86">
        <f>IF(AND(Y87=1,Y89=0,Z89=0),1,0)</f>
        <v>0</v>
      </c>
      <c r="AB89" s="86">
        <f>IF(OR(AND(T89=1,NOT(SUM(D89:S89)=501)),AND(U89=1,SUM(D89:S89)=501)),1,0)</f>
        <v>0</v>
      </c>
      <c r="AC89" s="86">
        <f>((16-COUNTBLANK(D89:S89))*3)+AG88</f>
        <v>0</v>
      </c>
      <c r="AD89" s="87"/>
      <c r="AE89" s="87"/>
      <c r="AF89" s="86"/>
      <c r="AG89" s="86"/>
      <c r="AH89" s="86">
        <f>V89+2.00001*W89+3.001*X89</f>
        <v>0</v>
      </c>
      <c r="AI89" s="86" t="s">
        <v>54</v>
      </c>
      <c r="AJ89" s="86">
        <f>SUM(AJ83:AJ87)</f>
        <v>0</v>
      </c>
      <c r="AK89" s="86">
        <f>SUM(AK83:AK87)</f>
        <v>0</v>
      </c>
      <c r="AL89" s="86">
        <f>SUM(AL83:AL87)</f>
        <v>0</v>
      </c>
      <c r="AM89" s="86">
        <f>IF(T89=1,AC89,0)</f>
        <v>0</v>
      </c>
      <c r="AN89" s="86"/>
      <c r="AO89" s="86"/>
      <c r="AP89" s="86"/>
      <c r="AQ89" s="86"/>
      <c r="AR89" s="86"/>
      <c r="AS89" s="86"/>
      <c r="AT89" s="86"/>
    </row>
    <row r="90" spans="2:46" ht="14.5" thickBot="1" x14ac:dyDescent="0.35">
      <c r="B90" s="32" t="str">
        <f>IF(SUM(D91:S91)=501,"Darts","")</f>
        <v/>
      </c>
      <c r="C90" s="27" t="str">
        <f>IF(OR(S80=1,A1=1),ROUND(SUM(D83:S83,D85:S85,D87:S87,D89:S89,D91:S91)/SUM(AC83:AC91),2),"")</f>
        <v/>
      </c>
      <c r="D90" s="28">
        <v>501</v>
      </c>
      <c r="E90" s="29">
        <f>IF(D91="",0,D90-D91)</f>
        <v>0</v>
      </c>
      <c r="F90" s="29">
        <f t="shared" ref="F90:S90" si="42">IF(E91="",0,E90-E91)</f>
        <v>0</v>
      </c>
      <c r="G90" s="29">
        <f t="shared" si="42"/>
        <v>0</v>
      </c>
      <c r="H90" s="29">
        <f t="shared" si="42"/>
        <v>0</v>
      </c>
      <c r="I90" s="29">
        <f t="shared" si="42"/>
        <v>0</v>
      </c>
      <c r="J90" s="29">
        <f t="shared" si="42"/>
        <v>0</v>
      </c>
      <c r="K90" s="29">
        <f t="shared" si="42"/>
        <v>0</v>
      </c>
      <c r="L90" s="29">
        <f t="shared" si="42"/>
        <v>0</v>
      </c>
      <c r="M90" s="29">
        <f t="shared" si="42"/>
        <v>0</v>
      </c>
      <c r="N90" s="29">
        <f t="shared" si="42"/>
        <v>0</v>
      </c>
      <c r="O90" s="29">
        <f t="shared" si="42"/>
        <v>0</v>
      </c>
      <c r="P90" s="29">
        <f t="shared" si="42"/>
        <v>0</v>
      </c>
      <c r="Q90" s="29">
        <f t="shared" si="42"/>
        <v>0</v>
      </c>
      <c r="R90" s="29">
        <f t="shared" si="42"/>
        <v>0</v>
      </c>
      <c r="S90" s="29">
        <f t="shared" si="42"/>
        <v>0</v>
      </c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7"/>
      <c r="AE90" s="87"/>
      <c r="AF90" s="86"/>
      <c r="AG90" s="86">
        <f>IF(OR(B91=1,B91=2,B91=3),B91-3,0)</f>
        <v>0</v>
      </c>
      <c r="AH90" s="86"/>
      <c r="AI90" s="86"/>
      <c r="AJ90" s="86"/>
      <c r="AK90" s="86"/>
      <c r="AL90" s="86"/>
      <c r="AM90" s="86"/>
      <c r="AN90" s="86"/>
      <c r="AO90" s="86"/>
      <c r="AP90" s="86"/>
      <c r="AQ90" s="86"/>
      <c r="AR90" s="86"/>
      <c r="AS90" s="86"/>
      <c r="AT90" s="86"/>
    </row>
    <row r="91" spans="2:46" ht="14.5" thickBot="1" x14ac:dyDescent="0.35">
      <c r="B91" s="66"/>
      <c r="C91" s="26"/>
      <c r="D91" s="67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86">
        <f>IF(OR(B91=1,B91=2,B91=3),1,0)</f>
        <v>0</v>
      </c>
      <c r="U91" s="86">
        <f>IF(UPPER(B91)="L",1,0)</f>
        <v>0</v>
      </c>
      <c r="V91" s="88">
        <f>COUNTIF($D91:$S91,"&gt;99")-($X91+W91)</f>
        <v>0</v>
      </c>
      <c r="W91" s="88">
        <f>COUNTIF($D91:$S91,"&gt;139")-$X91</f>
        <v>0</v>
      </c>
      <c r="X91" s="86">
        <f>COUNTIF($D91:$S91,"&gt;169")</f>
        <v>0</v>
      </c>
      <c r="Y91" s="86">
        <f>IF(AND(OR(SUM(T83:T91)=3,SUM(U83:U91)=3),Y89=0,Y87=0),1,0)</f>
        <v>0</v>
      </c>
      <c r="Z91" s="86">
        <f>IF(AND(ISBLANK(B91),SUM(D91:S91)=0),1,0)</f>
        <v>1</v>
      </c>
      <c r="AA91" s="86">
        <f>IF(AND(Y91=0,Z91=0),1,0)</f>
        <v>0</v>
      </c>
      <c r="AB91" s="86">
        <f>IF(OR(AND(T91=1,NOT(SUM(D91:S91)=501)),AND(U91=1,SUM(D91:S91)=501)),1,0)</f>
        <v>0</v>
      </c>
      <c r="AC91" s="86">
        <f>((16-COUNTBLANK(D91:S91))*3)+AG90</f>
        <v>0</v>
      </c>
      <c r="AD91" s="87"/>
      <c r="AE91" s="87"/>
      <c r="AF91" s="86"/>
      <c r="AG91" s="86"/>
      <c r="AH91" s="86">
        <f>V91+2.00001*W91+3.001*X91</f>
        <v>0</v>
      </c>
      <c r="AI91" s="86"/>
      <c r="AJ91" s="86"/>
      <c r="AK91" s="86"/>
      <c r="AL91" s="86"/>
      <c r="AM91" s="86">
        <f>IF(T91=1,AC91,0)</f>
        <v>0</v>
      </c>
      <c r="AN91" s="86"/>
      <c r="AO91" s="86"/>
      <c r="AP91" s="86"/>
      <c r="AQ91" s="86"/>
      <c r="AR91" s="86"/>
      <c r="AS91" s="86"/>
      <c r="AT91" s="86"/>
    </row>
    <row r="92" spans="2:46" hidden="1" x14ac:dyDescent="0.3">
      <c r="C92" s="2">
        <f>SUM(D92:S92)</f>
        <v>0</v>
      </c>
      <c r="D92" s="2">
        <f>IF(D82-D83=0,D83,0)</f>
        <v>0</v>
      </c>
      <c r="E92" s="2">
        <f t="shared" ref="E92:S92" si="43">IF(E82-E83=0,E83,0)</f>
        <v>0</v>
      </c>
      <c r="F92" s="2">
        <f t="shared" si="43"/>
        <v>0</v>
      </c>
      <c r="G92" s="2">
        <f t="shared" si="43"/>
        <v>0</v>
      </c>
      <c r="H92" s="2">
        <f t="shared" si="43"/>
        <v>0</v>
      </c>
      <c r="I92" s="2">
        <f t="shared" si="43"/>
        <v>0</v>
      </c>
      <c r="J92" s="2">
        <f t="shared" si="43"/>
        <v>0</v>
      </c>
      <c r="K92" s="2">
        <f t="shared" si="43"/>
        <v>0</v>
      </c>
      <c r="L92" s="2">
        <f t="shared" si="43"/>
        <v>0</v>
      </c>
      <c r="M92" s="2">
        <f t="shared" si="43"/>
        <v>0</v>
      </c>
      <c r="N92" s="2">
        <f t="shared" si="43"/>
        <v>0</v>
      </c>
      <c r="O92" s="2">
        <f t="shared" si="43"/>
        <v>0</v>
      </c>
      <c r="P92" s="2">
        <f t="shared" si="43"/>
        <v>0</v>
      </c>
      <c r="Q92" s="2">
        <f t="shared" si="43"/>
        <v>0</v>
      </c>
      <c r="R92" s="2">
        <f t="shared" si="43"/>
        <v>0</v>
      </c>
      <c r="S92" s="2">
        <f t="shared" si="43"/>
        <v>0</v>
      </c>
      <c r="T92" s="86">
        <f>SUM(T83:T91)</f>
        <v>0</v>
      </c>
      <c r="U92" s="86">
        <f>SUM(U83:U91)</f>
        <v>0</v>
      </c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</row>
    <row r="93" spans="2:46" hidden="1" x14ac:dyDescent="0.3">
      <c r="C93" s="2">
        <f>SUM(D93:S93)</f>
        <v>0</v>
      </c>
      <c r="D93" s="2">
        <f>IF(D84-D85=0,D85,0)</f>
        <v>0</v>
      </c>
      <c r="E93" s="2">
        <f t="shared" ref="E93:S93" si="44">IF(E84-E85=0,E85,0)</f>
        <v>0</v>
      </c>
      <c r="F93" s="2">
        <f t="shared" si="44"/>
        <v>0</v>
      </c>
      <c r="G93" s="2">
        <f t="shared" si="44"/>
        <v>0</v>
      </c>
      <c r="H93" s="2">
        <f t="shared" si="44"/>
        <v>0</v>
      </c>
      <c r="I93" s="2">
        <f t="shared" si="44"/>
        <v>0</v>
      </c>
      <c r="J93" s="2">
        <f t="shared" si="44"/>
        <v>0</v>
      </c>
      <c r="K93" s="2">
        <f t="shared" si="44"/>
        <v>0</v>
      </c>
      <c r="L93" s="2">
        <f t="shared" si="44"/>
        <v>0</v>
      </c>
      <c r="M93" s="2">
        <f t="shared" si="44"/>
        <v>0</v>
      </c>
      <c r="N93" s="2">
        <f t="shared" si="44"/>
        <v>0</v>
      </c>
      <c r="O93" s="2">
        <f t="shared" si="44"/>
        <v>0</v>
      </c>
      <c r="P93" s="2">
        <f t="shared" si="44"/>
        <v>0</v>
      </c>
      <c r="Q93" s="2">
        <f t="shared" si="44"/>
        <v>0</v>
      </c>
      <c r="R93" s="2">
        <f t="shared" si="44"/>
        <v>0</v>
      </c>
      <c r="S93" s="2">
        <f t="shared" si="44"/>
        <v>0</v>
      </c>
      <c r="T93" s="8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S93" s="86"/>
      <c r="AT93" s="86"/>
    </row>
    <row r="94" spans="2:46" hidden="1" x14ac:dyDescent="0.3">
      <c r="C94" s="2">
        <f>SUM(D94:S94)</f>
        <v>0</v>
      </c>
      <c r="D94" s="2">
        <f>IF(D86-D87=0,D87,0)</f>
        <v>0</v>
      </c>
      <c r="E94" s="2">
        <f t="shared" ref="E94:S94" si="45">IF(E86-E87=0,E87,0)</f>
        <v>0</v>
      </c>
      <c r="F94" s="2">
        <f t="shared" si="45"/>
        <v>0</v>
      </c>
      <c r="G94" s="2">
        <f t="shared" si="45"/>
        <v>0</v>
      </c>
      <c r="H94" s="2">
        <f t="shared" si="45"/>
        <v>0</v>
      </c>
      <c r="I94" s="2">
        <f t="shared" si="45"/>
        <v>0</v>
      </c>
      <c r="J94" s="2">
        <f t="shared" si="45"/>
        <v>0</v>
      </c>
      <c r="K94" s="2">
        <f t="shared" si="45"/>
        <v>0</v>
      </c>
      <c r="L94" s="2">
        <f t="shared" si="45"/>
        <v>0</v>
      </c>
      <c r="M94" s="2">
        <f t="shared" si="45"/>
        <v>0</v>
      </c>
      <c r="N94" s="2">
        <f t="shared" si="45"/>
        <v>0</v>
      </c>
      <c r="O94" s="2">
        <f t="shared" si="45"/>
        <v>0</v>
      </c>
      <c r="P94" s="2">
        <f t="shared" si="45"/>
        <v>0</v>
      </c>
      <c r="Q94" s="2">
        <f t="shared" si="45"/>
        <v>0</v>
      </c>
      <c r="R94" s="2">
        <f t="shared" si="45"/>
        <v>0</v>
      </c>
      <c r="S94" s="2">
        <f t="shared" si="45"/>
        <v>0</v>
      </c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86"/>
    </row>
    <row r="95" spans="2:46" hidden="1" x14ac:dyDescent="0.3">
      <c r="C95" s="2">
        <f>SUM(D95:S95)</f>
        <v>0</v>
      </c>
      <c r="D95" s="2">
        <f>IF(D88-D89=0,D89,0)</f>
        <v>0</v>
      </c>
      <c r="E95" s="2">
        <f t="shared" ref="E95:S95" si="46">IF(E88-E89=0,E89,0)</f>
        <v>0</v>
      </c>
      <c r="F95" s="2">
        <f t="shared" si="46"/>
        <v>0</v>
      </c>
      <c r="G95" s="2">
        <f t="shared" si="46"/>
        <v>0</v>
      </c>
      <c r="H95" s="2">
        <f t="shared" si="46"/>
        <v>0</v>
      </c>
      <c r="I95" s="2">
        <f t="shared" si="46"/>
        <v>0</v>
      </c>
      <c r="J95" s="2">
        <f t="shared" si="46"/>
        <v>0</v>
      </c>
      <c r="K95" s="2">
        <f t="shared" si="46"/>
        <v>0</v>
      </c>
      <c r="L95" s="2">
        <f t="shared" si="46"/>
        <v>0</v>
      </c>
      <c r="M95" s="2">
        <f t="shared" si="46"/>
        <v>0</v>
      </c>
      <c r="N95" s="2">
        <f t="shared" si="46"/>
        <v>0</v>
      </c>
      <c r="O95" s="2">
        <f t="shared" si="46"/>
        <v>0</v>
      </c>
      <c r="P95" s="2">
        <f t="shared" si="46"/>
        <v>0</v>
      </c>
      <c r="Q95" s="2">
        <f t="shared" si="46"/>
        <v>0</v>
      </c>
      <c r="R95" s="2">
        <f t="shared" si="46"/>
        <v>0</v>
      </c>
      <c r="S95" s="2">
        <f t="shared" si="46"/>
        <v>0</v>
      </c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6"/>
      <c r="AN95" s="86"/>
      <c r="AO95" s="86"/>
      <c r="AP95" s="86"/>
      <c r="AQ95" s="86"/>
      <c r="AR95" s="86"/>
      <c r="AS95" s="86"/>
      <c r="AT95" s="86"/>
    </row>
    <row r="96" spans="2:46" hidden="1" x14ac:dyDescent="0.3">
      <c r="C96" s="2">
        <f>SUM(D96:S96)</f>
        <v>0</v>
      </c>
      <c r="D96" s="2">
        <f>IF(D90-D91=0,D91,0)</f>
        <v>0</v>
      </c>
      <c r="E96" s="2">
        <f t="shared" ref="E96:S96" si="47">IF(E90-E91=0,E91,0)</f>
        <v>0</v>
      </c>
      <c r="F96" s="2">
        <f t="shared" si="47"/>
        <v>0</v>
      </c>
      <c r="G96" s="2">
        <f t="shared" si="47"/>
        <v>0</v>
      </c>
      <c r="H96" s="2">
        <f t="shared" si="47"/>
        <v>0</v>
      </c>
      <c r="I96" s="2">
        <f t="shared" si="47"/>
        <v>0</v>
      </c>
      <c r="J96" s="2">
        <f t="shared" si="47"/>
        <v>0</v>
      </c>
      <c r="K96" s="2">
        <f t="shared" si="47"/>
        <v>0</v>
      </c>
      <c r="L96" s="2">
        <f t="shared" si="47"/>
        <v>0</v>
      </c>
      <c r="M96" s="2">
        <f t="shared" si="47"/>
        <v>0</v>
      </c>
      <c r="N96" s="2">
        <f t="shared" si="47"/>
        <v>0</v>
      </c>
      <c r="O96" s="2">
        <f t="shared" si="47"/>
        <v>0</v>
      </c>
      <c r="P96" s="2">
        <f t="shared" si="47"/>
        <v>0</v>
      </c>
      <c r="Q96" s="2">
        <f t="shared" si="47"/>
        <v>0</v>
      </c>
      <c r="R96" s="2">
        <f t="shared" si="47"/>
        <v>0</v>
      </c>
      <c r="S96" s="2">
        <f t="shared" si="47"/>
        <v>0</v>
      </c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  <c r="AH96" s="86"/>
      <c r="AI96" s="86"/>
      <c r="AJ96" s="86"/>
      <c r="AK96" s="86"/>
      <c r="AL96" s="86"/>
      <c r="AM96" s="86"/>
      <c r="AN96" s="86"/>
      <c r="AO96" s="86"/>
      <c r="AP96" s="86"/>
      <c r="AQ96" s="86"/>
      <c r="AR96" s="86"/>
      <c r="AS96" s="86"/>
      <c r="AT96" s="86"/>
    </row>
    <row r="97" spans="2:46" ht="14.5" thickBot="1" x14ac:dyDescent="0.35">
      <c r="S97" s="69">
        <f>IF(OR(T109=3,U109=3),1,0)</f>
        <v>0</v>
      </c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</row>
    <row r="98" spans="2:46" ht="14.5" thickBot="1" x14ac:dyDescent="0.35">
      <c r="C98" s="24" t="s">
        <v>68</v>
      </c>
      <c r="D98" s="23">
        <v>3</v>
      </c>
      <c r="E98" s="23">
        <v>6</v>
      </c>
      <c r="F98" s="23">
        <v>9</v>
      </c>
      <c r="G98" s="23">
        <v>12</v>
      </c>
      <c r="H98" s="23">
        <v>15</v>
      </c>
      <c r="I98" s="23">
        <v>18</v>
      </c>
      <c r="J98" s="23">
        <v>21</v>
      </c>
      <c r="K98" s="23">
        <v>24</v>
      </c>
      <c r="L98" s="23">
        <v>27</v>
      </c>
      <c r="M98" s="23">
        <v>30</v>
      </c>
      <c r="N98" s="23">
        <v>33</v>
      </c>
      <c r="O98" s="23">
        <v>36</v>
      </c>
      <c r="P98" s="23">
        <v>39</v>
      </c>
      <c r="Q98" s="23">
        <v>42</v>
      </c>
      <c r="R98" s="23">
        <v>45</v>
      </c>
      <c r="S98" s="23">
        <v>48</v>
      </c>
      <c r="T98" s="86" t="s">
        <v>41</v>
      </c>
      <c r="U98" s="86" t="s">
        <v>42</v>
      </c>
      <c r="V98" s="86" t="s">
        <v>26</v>
      </c>
      <c r="W98" s="86" t="s">
        <v>27</v>
      </c>
      <c r="X98" s="86" t="s">
        <v>28</v>
      </c>
      <c r="Y98" s="86" t="s">
        <v>45</v>
      </c>
      <c r="Z98" s="86" t="s">
        <v>46</v>
      </c>
      <c r="AA98" s="86" t="s">
        <v>47</v>
      </c>
      <c r="AB98" s="86" t="s">
        <v>49</v>
      </c>
      <c r="AC98" s="86" t="s">
        <v>50</v>
      </c>
      <c r="AD98" s="87"/>
      <c r="AE98" s="87"/>
      <c r="AF98" s="86"/>
      <c r="AG98" s="86" t="s">
        <v>51</v>
      </c>
      <c r="AH98" s="86" t="s">
        <v>52</v>
      </c>
      <c r="AI98" s="86" t="s">
        <v>53</v>
      </c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</row>
    <row r="99" spans="2:46" ht="14.5" thickBot="1" x14ac:dyDescent="0.35">
      <c r="B99" s="32" t="str">
        <f>IF(SUM(D100:S100)=501,"Darts","")</f>
        <v/>
      </c>
      <c r="C99" s="22"/>
      <c r="D99" s="28">
        <v>501</v>
      </c>
      <c r="E99" s="29">
        <f>IF(D100="",0,D99-D100)</f>
        <v>0</v>
      </c>
      <c r="F99" s="29">
        <f t="shared" ref="F99:S99" si="48">IF(E100="",0,E99-E100)</f>
        <v>0</v>
      </c>
      <c r="G99" s="29">
        <f t="shared" si="48"/>
        <v>0</v>
      </c>
      <c r="H99" s="29">
        <f t="shared" si="48"/>
        <v>0</v>
      </c>
      <c r="I99" s="29">
        <f t="shared" si="48"/>
        <v>0</v>
      </c>
      <c r="J99" s="29">
        <f t="shared" si="48"/>
        <v>0</v>
      </c>
      <c r="K99" s="29">
        <f t="shared" si="48"/>
        <v>0</v>
      </c>
      <c r="L99" s="29">
        <f t="shared" si="48"/>
        <v>0</v>
      </c>
      <c r="M99" s="29">
        <f t="shared" si="48"/>
        <v>0</v>
      </c>
      <c r="N99" s="29">
        <f t="shared" si="48"/>
        <v>0</v>
      </c>
      <c r="O99" s="29">
        <f t="shared" si="48"/>
        <v>0</v>
      </c>
      <c r="P99" s="29">
        <f t="shared" si="48"/>
        <v>0</v>
      </c>
      <c r="Q99" s="29">
        <f t="shared" si="48"/>
        <v>0</v>
      </c>
      <c r="R99" s="29">
        <f t="shared" si="48"/>
        <v>0</v>
      </c>
      <c r="S99" s="29">
        <f t="shared" si="48"/>
        <v>0</v>
      </c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7">
        <f>IF(OR(OR(T109&lt;0,T109&gt;3),OR(U109&lt;0,U109&gt;3)),1,0)</f>
        <v>0</v>
      </c>
      <c r="AE99" s="87" t="s">
        <v>125</v>
      </c>
      <c r="AF99" s="86" t="s">
        <v>43</v>
      </c>
      <c r="AG99" s="86">
        <f>IF(OR(B100=1,B100=2,B100=3),B100-3,0)</f>
        <v>0</v>
      </c>
      <c r="AH99" s="86"/>
      <c r="AI99" s="86"/>
      <c r="AJ99" s="86" t="s">
        <v>28</v>
      </c>
      <c r="AK99" s="86" t="s">
        <v>27</v>
      </c>
      <c r="AL99" s="86" t="s">
        <v>26</v>
      </c>
      <c r="AM99" s="86"/>
      <c r="AN99" s="86"/>
      <c r="AO99" s="86"/>
      <c r="AP99" s="86"/>
      <c r="AQ99" s="86"/>
      <c r="AR99" s="86"/>
      <c r="AS99" s="86"/>
      <c r="AT99" s="86"/>
    </row>
    <row r="100" spans="2:46" ht="14.5" thickBot="1" x14ac:dyDescent="0.35">
      <c r="B100" s="66"/>
      <c r="C100" s="25" t="s">
        <v>39</v>
      </c>
      <c r="D100" s="67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86">
        <f>IF(OR(B100=1,B100=2,B100=3),1,0)</f>
        <v>0</v>
      </c>
      <c r="U100" s="86">
        <f>IF(UPPER(B100)="L",1,0)</f>
        <v>0</v>
      </c>
      <c r="V100" s="88">
        <f>COUNTIF($D100:$S100,"&gt;99")-($X100+W100)</f>
        <v>0</v>
      </c>
      <c r="W100" s="88">
        <f>COUNTIF($D100:$S100,"&gt;139")-$X100</f>
        <v>0</v>
      </c>
      <c r="X100" s="86">
        <f>COUNTIF($D100:$S100,"&gt;169")</f>
        <v>0</v>
      </c>
      <c r="Y100" s="86"/>
      <c r="Z100" s="86">
        <f>IF(AND(ISBLANK(B100),SUM(D100:S100)=0),1,0)</f>
        <v>1</v>
      </c>
      <c r="AA100" s="86"/>
      <c r="AB100" s="86">
        <f>IF(OR(AND(T100=1,NOT(SUM(D100:S100)=501)),AND(U100=1,SUM(D100:S100)=501)),1,0)</f>
        <v>0</v>
      </c>
      <c r="AC100" s="86">
        <f>((16-COUNTBLANK(D100:S100))*3)+AG99</f>
        <v>0</v>
      </c>
      <c r="AD100" s="87">
        <f>IF(SUM(AA106:AA108)&gt;0,1,0)</f>
        <v>0</v>
      </c>
      <c r="AE100" s="87" t="s">
        <v>126</v>
      </c>
      <c r="AF100" s="86" t="s">
        <v>44</v>
      </c>
      <c r="AG100" s="86"/>
      <c r="AH100" s="86">
        <f>V100+2.00001*W100+3.001*X100</f>
        <v>0</v>
      </c>
      <c r="AI100" s="86">
        <f>LARGE(AH100:AH108,1)</f>
        <v>0</v>
      </c>
      <c r="AJ100" s="86">
        <f>ROUND((AI100-ROUND(AI100,0))*1000,0)</f>
        <v>0</v>
      </c>
      <c r="AK100" s="86">
        <f>(AI100-ROUND(AI100,3))*100000</f>
        <v>0</v>
      </c>
      <c r="AL100" s="86">
        <f>ROUND(AI100,0)-(2*AK100)-(3*AJ100)</f>
        <v>0</v>
      </c>
      <c r="AM100" s="86">
        <f>IF(T100=1,AC100,0)</f>
        <v>0</v>
      </c>
      <c r="AN100" s="86"/>
      <c r="AO100" s="86"/>
      <c r="AP100" s="86"/>
      <c r="AQ100" s="86"/>
      <c r="AR100" s="86"/>
      <c r="AS100" s="86"/>
      <c r="AT100" s="86"/>
    </row>
    <row r="101" spans="2:46" ht="14.5" thickBot="1" x14ac:dyDescent="0.35">
      <c r="B101" s="32" t="str">
        <f>IF(SUM(D102:S102)=501,"Darts","")</f>
        <v/>
      </c>
      <c r="C101" s="25"/>
      <c r="D101" s="29">
        <v>501</v>
      </c>
      <c r="E101" s="29">
        <f>IF(D102="",0,D101-D102)</f>
        <v>0</v>
      </c>
      <c r="F101" s="29">
        <f t="shared" ref="F101:S101" si="49">IF(E102="",0,E101-E102)</f>
        <v>0</v>
      </c>
      <c r="G101" s="29">
        <f t="shared" si="49"/>
        <v>0</v>
      </c>
      <c r="H101" s="29">
        <f t="shared" si="49"/>
        <v>0</v>
      </c>
      <c r="I101" s="29">
        <f t="shared" si="49"/>
        <v>0</v>
      </c>
      <c r="J101" s="29">
        <f t="shared" si="49"/>
        <v>0</v>
      </c>
      <c r="K101" s="29">
        <f t="shared" si="49"/>
        <v>0</v>
      </c>
      <c r="L101" s="29">
        <f t="shared" si="49"/>
        <v>0</v>
      </c>
      <c r="M101" s="29">
        <f t="shared" si="49"/>
        <v>0</v>
      </c>
      <c r="N101" s="29">
        <f t="shared" si="49"/>
        <v>0</v>
      </c>
      <c r="O101" s="29">
        <f t="shared" si="49"/>
        <v>0</v>
      </c>
      <c r="P101" s="29">
        <f t="shared" si="49"/>
        <v>0</v>
      </c>
      <c r="Q101" s="29">
        <f t="shared" si="49"/>
        <v>0</v>
      </c>
      <c r="R101" s="29">
        <f t="shared" si="49"/>
        <v>0</v>
      </c>
      <c r="S101" s="29">
        <f t="shared" si="49"/>
        <v>0</v>
      </c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7">
        <f>IF(SUM(AB100:AB108)&gt;0,1,0)</f>
        <v>0</v>
      </c>
      <c r="AE101" s="87" t="s">
        <v>127</v>
      </c>
      <c r="AF101" s="86" t="s">
        <v>48</v>
      </c>
      <c r="AG101" s="86">
        <f>IF(OR(B102=1,B102=2,B102=3),B102-3,0)</f>
        <v>0</v>
      </c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</row>
    <row r="102" spans="2:46" ht="14.5" thickBot="1" x14ac:dyDescent="0.35">
      <c r="B102" s="66"/>
      <c r="C102" s="30" t="str">
        <f>IF(ISBLANK(C18),"",C18)</f>
        <v/>
      </c>
      <c r="D102" s="67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86">
        <f>IF(OR(B102=1,B102=2,B102=3),1,0)</f>
        <v>0</v>
      </c>
      <c r="U102" s="86">
        <f>IF(UPPER(B102)="L",1,0)</f>
        <v>0</v>
      </c>
      <c r="V102" s="88">
        <f>COUNTIF($D102:$S102,"&gt;99")-($X102+W102)</f>
        <v>0</v>
      </c>
      <c r="W102" s="88">
        <f>COUNTIF($D102:$S102,"&gt;139")-$X102</f>
        <v>0</v>
      </c>
      <c r="X102" s="86">
        <f>COUNTIF($D102:$S102,"&gt;169")</f>
        <v>0</v>
      </c>
      <c r="Y102" s="86"/>
      <c r="Z102" s="86">
        <f>IF(AND(ISBLANK(B102),SUM(D102:S102)=0),1,0)</f>
        <v>1</v>
      </c>
      <c r="AA102" s="86"/>
      <c r="AB102" s="86">
        <f>IF(OR(AND(T102=1,NOT(SUM(D102:S102)=501)),AND(U102=1,SUM(D102:S102)=501)),1,0)</f>
        <v>0</v>
      </c>
      <c r="AC102" s="86">
        <f>((16-COUNTBLANK(D102:S102))*3)+AG101</f>
        <v>0</v>
      </c>
      <c r="AD102" s="87">
        <f>IF((IF(OR(ISBLANK(B100),B100=1,B100=2,B100=3,B100="L"),0,1)+IF(OR(ISBLANK(B102),B102=1,B102=2,B102=3,B102="L"),0,1)+IF(OR(ISBLANK(B104),B104=1,B104=2,B104=3,B104="L"),0,1)+IF(OR(ISBLANK(B106),B106=1,B106=2,B106=3,B106="L"),0,1)+IF(OR(ISBLANK(B108),B108=1,B108=2,B108=3,B108="L"),0,1))&gt;0,1,0)</f>
        <v>0</v>
      </c>
      <c r="AE102" s="87" t="s">
        <v>127</v>
      </c>
      <c r="AF102" s="86" t="s">
        <v>62</v>
      </c>
      <c r="AG102" s="86"/>
      <c r="AH102" s="86">
        <f>V102+2.00001*W102+3.001*X102</f>
        <v>0</v>
      </c>
      <c r="AI102" s="86">
        <f>LARGE(AH100:AH108,2)</f>
        <v>0</v>
      </c>
      <c r="AJ102" s="86">
        <f>ROUND((AI102-ROUND(AI102,0))*1000,0)</f>
        <v>0</v>
      </c>
      <c r="AK102" s="86">
        <f>(AI102-ROUND(AI102,3))*100000</f>
        <v>0</v>
      </c>
      <c r="AL102" s="86">
        <f>ROUND(AI102,0)-(2*AK102)-(3*AJ102)</f>
        <v>0</v>
      </c>
      <c r="AM102" s="86">
        <f>IF(T102=1,AC102,0)</f>
        <v>0</v>
      </c>
      <c r="AN102" s="86"/>
      <c r="AO102" s="86"/>
      <c r="AP102" s="86"/>
      <c r="AQ102" s="86"/>
      <c r="AR102" s="86"/>
      <c r="AS102" s="86"/>
      <c r="AT102" s="86"/>
    </row>
    <row r="103" spans="2:46" ht="14.5" thickBot="1" x14ac:dyDescent="0.35">
      <c r="B103" s="32" t="str">
        <f>IF(SUM(D104:S104)=501,"Darts","")</f>
        <v/>
      </c>
      <c r="C103" s="25"/>
      <c r="D103" s="28">
        <v>501</v>
      </c>
      <c r="E103" s="29">
        <f>IF(D104="",0,D103-D104)</f>
        <v>0</v>
      </c>
      <c r="F103" s="29">
        <f t="shared" ref="F103:S103" si="50">IF(E104="",0,E103-E104)</f>
        <v>0</v>
      </c>
      <c r="G103" s="29">
        <f t="shared" si="50"/>
        <v>0</v>
      </c>
      <c r="H103" s="29">
        <f t="shared" si="50"/>
        <v>0</v>
      </c>
      <c r="I103" s="29">
        <f t="shared" si="50"/>
        <v>0</v>
      </c>
      <c r="J103" s="29">
        <f t="shared" si="50"/>
        <v>0</v>
      </c>
      <c r="K103" s="29">
        <f t="shared" si="50"/>
        <v>0</v>
      </c>
      <c r="L103" s="29">
        <f t="shared" si="50"/>
        <v>0</v>
      </c>
      <c r="M103" s="29">
        <f t="shared" si="50"/>
        <v>0</v>
      </c>
      <c r="N103" s="29">
        <f t="shared" si="50"/>
        <v>0</v>
      </c>
      <c r="O103" s="29">
        <f t="shared" si="50"/>
        <v>0</v>
      </c>
      <c r="P103" s="29">
        <f t="shared" si="50"/>
        <v>0</v>
      </c>
      <c r="Q103" s="29">
        <f t="shared" si="50"/>
        <v>0</v>
      </c>
      <c r="R103" s="29">
        <f t="shared" si="50"/>
        <v>0</v>
      </c>
      <c r="S103" s="29">
        <f t="shared" si="50"/>
        <v>0</v>
      </c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7">
        <f>IF(OR(AND(B100="L",C109&gt;0),AND(B102="L",C110&gt;0),AND(B104="L",C111&gt;0),AND(B106="L",C112&gt;0),AND(B108="L",C113&gt;0)),1,0)</f>
        <v>0</v>
      </c>
      <c r="AE103" s="87" t="s">
        <v>127</v>
      </c>
      <c r="AF103" s="86" t="s">
        <v>66</v>
      </c>
      <c r="AG103" s="86">
        <f>IF(OR(B104=1,B104=2,B104=3),B104-3,0)</f>
        <v>0</v>
      </c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</row>
    <row r="104" spans="2:46" ht="14.5" thickBot="1" x14ac:dyDescent="0.35">
      <c r="B104" s="66"/>
      <c r="C104" s="26"/>
      <c r="D104" s="67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86">
        <f>IF(OR(B104=1,B104=2,B104=3),1,0)</f>
        <v>0</v>
      </c>
      <c r="U104" s="86">
        <f>IF(UPPER(B104)="L",1,0)</f>
        <v>0</v>
      </c>
      <c r="V104" s="88">
        <f>COUNTIF($D104:$S104,"&gt;99")-($X104+W104)</f>
        <v>0</v>
      </c>
      <c r="W104" s="88">
        <f>COUNTIF($D104:$S104,"&gt;139")-$X104</f>
        <v>0</v>
      </c>
      <c r="X104" s="86">
        <f>COUNTIF($D104:$S104,"&gt;169")</f>
        <v>0</v>
      </c>
      <c r="Y104" s="86">
        <f>IF(OR(SUM(T100:T104)=3,SUM(U100:U104)=3),1,0)</f>
        <v>0</v>
      </c>
      <c r="Z104" s="86">
        <f>IF(AND(ISBLANK(B104),SUM(D104:S104)=0),1,0)</f>
        <v>1</v>
      </c>
      <c r="AA104" s="86"/>
      <c r="AB104" s="86">
        <f>IF(OR(AND(T104=1,NOT(SUM(D104:S104)=501)),AND(U104=1,SUM(D104:S104)=501)),1,0)</f>
        <v>0</v>
      </c>
      <c r="AC104" s="86">
        <f>((16-COUNTBLANK(D104:S104))*3)+AG103</f>
        <v>0</v>
      </c>
      <c r="AD104" s="87">
        <f>IF(OR(AND(ISNUMBER(B100),C109=0),AND(ISNUMBER(B102),C110=0),AND(ISNUMBER(B104),C111=0),AND(ISNUMBER(B106),C112=0),AND(ISNUMBER(B108),C113=0)),1,0)</f>
        <v>0</v>
      </c>
      <c r="AE104" s="87" t="s">
        <v>127</v>
      </c>
      <c r="AF104" s="86" t="s">
        <v>63</v>
      </c>
      <c r="AG104" s="86"/>
      <c r="AH104" s="86">
        <f>V104+2.00001*W104+3.001*X104</f>
        <v>0</v>
      </c>
      <c r="AI104" s="86">
        <f>LARGE(AH100:AH108,3)</f>
        <v>0</v>
      </c>
      <c r="AJ104" s="86">
        <f>ROUND((AI104-ROUND(AI104,0))*1000,0)</f>
        <v>0</v>
      </c>
      <c r="AK104" s="86">
        <f>(AI104-ROUND(AI104,3))*100000</f>
        <v>0</v>
      </c>
      <c r="AL104" s="86">
        <f>ROUND(AI104,0)-(2*AK104)-(3*AJ104)</f>
        <v>0</v>
      </c>
      <c r="AM104" s="86">
        <f>IF(T104=1,AC104,0)</f>
        <v>0</v>
      </c>
      <c r="AN104" s="86"/>
      <c r="AO104" s="86"/>
      <c r="AP104" s="86"/>
      <c r="AQ104" s="86"/>
      <c r="AR104" s="86"/>
      <c r="AS104" s="86"/>
      <c r="AT104" s="86"/>
    </row>
    <row r="105" spans="2:46" ht="14.5" thickBot="1" x14ac:dyDescent="0.35">
      <c r="B105" s="32" t="str">
        <f>IF(SUM(D106:S106)=501,"Darts","")</f>
        <v/>
      </c>
      <c r="C105" s="22" t="s">
        <v>40</v>
      </c>
      <c r="D105" s="28">
        <v>501</v>
      </c>
      <c r="E105" s="29">
        <f>IF(D106="",0,D105-D106)</f>
        <v>0</v>
      </c>
      <c r="F105" s="29">
        <f t="shared" ref="F105:S105" si="51">IF(E106="",0,E105-E106)</f>
        <v>0</v>
      </c>
      <c r="G105" s="29">
        <f t="shared" si="51"/>
        <v>0</v>
      </c>
      <c r="H105" s="29">
        <f t="shared" si="51"/>
        <v>0</v>
      </c>
      <c r="I105" s="29">
        <f t="shared" si="51"/>
        <v>0</v>
      </c>
      <c r="J105" s="29">
        <f t="shared" si="51"/>
        <v>0</v>
      </c>
      <c r="K105" s="29">
        <f t="shared" si="51"/>
        <v>0</v>
      </c>
      <c r="L105" s="29">
        <f t="shared" si="51"/>
        <v>0</v>
      </c>
      <c r="M105" s="29">
        <f t="shared" si="51"/>
        <v>0</v>
      </c>
      <c r="N105" s="29">
        <f t="shared" si="51"/>
        <v>0</v>
      </c>
      <c r="O105" s="29">
        <f t="shared" si="51"/>
        <v>0</v>
      </c>
      <c r="P105" s="29">
        <f t="shared" si="51"/>
        <v>0</v>
      </c>
      <c r="Q105" s="29">
        <f t="shared" si="51"/>
        <v>0</v>
      </c>
      <c r="R105" s="29">
        <f t="shared" si="51"/>
        <v>0</v>
      </c>
      <c r="S105" s="29">
        <f t="shared" si="51"/>
        <v>0</v>
      </c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87"/>
      <c r="AE105" s="87"/>
      <c r="AF105" s="86"/>
      <c r="AG105" s="86">
        <f>IF(OR(B106=1,B106=2,B106=3),B106-3,0)</f>
        <v>0</v>
      </c>
      <c r="AH105" s="86"/>
      <c r="AI105" s="86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</row>
    <row r="106" spans="2:46" ht="14.5" thickBot="1" x14ac:dyDescent="0.35">
      <c r="B106" s="66"/>
      <c r="C106" s="27" t="str">
        <f>IF(S97=1,IF(T109=3,"WON","LOST"),"")</f>
        <v/>
      </c>
      <c r="D106" s="67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86">
        <f>IF(OR(B106=1,B106=2,B106=3),1,0)</f>
        <v>0</v>
      </c>
      <c r="U106" s="86">
        <f>IF(UPPER(B106)="L",1,0)</f>
        <v>0</v>
      </c>
      <c r="V106" s="88">
        <f>COUNTIF($D106:$S106,"&gt;99")-($X106+W106)</f>
        <v>0</v>
      </c>
      <c r="W106" s="88">
        <f>COUNTIF($D106:$S106,"&gt;139")-$X106</f>
        <v>0</v>
      </c>
      <c r="X106" s="86">
        <f>COUNTIF($D106:$S106,"&gt;169")</f>
        <v>0</v>
      </c>
      <c r="Y106" s="86">
        <f>IF(AND(OR(SUM(T100:T106)=3,SUM(U100:U106)=3),Y104=0),1,0)</f>
        <v>0</v>
      </c>
      <c r="Z106" s="86">
        <f>IF(AND(ISBLANK(B106),SUM(D106:S106)=0),1,0)</f>
        <v>1</v>
      </c>
      <c r="AA106" s="86">
        <f>IF(AND(Y104=1,Y106=0,Z106=0),1,0)</f>
        <v>0</v>
      </c>
      <c r="AB106" s="86">
        <f>IF(OR(AND(T106=1,NOT(SUM(D106:S106)=501)),AND(U106=1,SUM(D106:S106)=501)),1,0)</f>
        <v>0</v>
      </c>
      <c r="AC106" s="86">
        <f>((16-COUNTBLANK(D106:S106))*3)+AG105</f>
        <v>0</v>
      </c>
      <c r="AD106" s="87"/>
      <c r="AE106" s="87"/>
      <c r="AF106" s="86"/>
      <c r="AG106" s="86"/>
      <c r="AH106" s="86">
        <f>V106+2.00001*W106+3.001*X106</f>
        <v>0</v>
      </c>
      <c r="AI106" s="86" t="s">
        <v>54</v>
      </c>
      <c r="AJ106" s="86">
        <f>SUM(AJ100:AJ104)</f>
        <v>0</v>
      </c>
      <c r="AK106" s="86">
        <f>SUM(AK100:AK104)</f>
        <v>0</v>
      </c>
      <c r="AL106" s="86">
        <f>SUM(AL100:AL104)</f>
        <v>0</v>
      </c>
      <c r="AM106" s="86">
        <f>IF(T106=1,AC106,0)</f>
        <v>0</v>
      </c>
      <c r="AN106" s="86"/>
      <c r="AO106" s="86"/>
      <c r="AP106" s="86"/>
      <c r="AQ106" s="86"/>
      <c r="AR106" s="86"/>
      <c r="AS106" s="86"/>
      <c r="AT106" s="86"/>
    </row>
    <row r="107" spans="2:46" ht="14.5" thickBot="1" x14ac:dyDescent="0.35">
      <c r="B107" s="32" t="str">
        <f>IF(SUM(D108:S108)=501,"Darts","")</f>
        <v/>
      </c>
      <c r="C107" s="27" t="str">
        <f>IF(OR(S97=1,A1=1),ROUND(SUM(D100:S100,D102:S102,D104:S104,D106:S106,D108:S108)/SUM(AC100:AC108),2),"")</f>
        <v/>
      </c>
      <c r="D107" s="28">
        <v>501</v>
      </c>
      <c r="E107" s="29">
        <f>IF(D108="",0,D107-D108)</f>
        <v>0</v>
      </c>
      <c r="F107" s="29">
        <f t="shared" ref="F107:S107" si="52">IF(E108="",0,E107-E108)</f>
        <v>0</v>
      </c>
      <c r="G107" s="29">
        <f t="shared" si="52"/>
        <v>0</v>
      </c>
      <c r="H107" s="29">
        <f t="shared" si="52"/>
        <v>0</v>
      </c>
      <c r="I107" s="29">
        <f t="shared" si="52"/>
        <v>0</v>
      </c>
      <c r="J107" s="29">
        <f t="shared" si="52"/>
        <v>0</v>
      </c>
      <c r="K107" s="29">
        <f t="shared" si="52"/>
        <v>0</v>
      </c>
      <c r="L107" s="29">
        <f t="shared" si="52"/>
        <v>0</v>
      </c>
      <c r="M107" s="29">
        <f t="shared" si="52"/>
        <v>0</v>
      </c>
      <c r="N107" s="29">
        <f t="shared" si="52"/>
        <v>0</v>
      </c>
      <c r="O107" s="29">
        <f t="shared" si="52"/>
        <v>0</v>
      </c>
      <c r="P107" s="29">
        <f t="shared" si="52"/>
        <v>0</v>
      </c>
      <c r="Q107" s="29">
        <f t="shared" si="52"/>
        <v>0</v>
      </c>
      <c r="R107" s="29">
        <f t="shared" si="52"/>
        <v>0</v>
      </c>
      <c r="S107" s="29">
        <f t="shared" si="52"/>
        <v>0</v>
      </c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87"/>
      <c r="AE107" s="87"/>
      <c r="AF107" s="86"/>
      <c r="AG107" s="86">
        <f>IF(OR(B108=1,B108=2,B108=3),B108-3,0)</f>
        <v>0</v>
      </c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</row>
    <row r="108" spans="2:46" ht="14.5" thickBot="1" x14ac:dyDescent="0.35">
      <c r="B108" s="66"/>
      <c r="C108" s="26"/>
      <c r="D108" s="67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86">
        <f>IF(OR(B108=1,B108=2,B108=3),1,0)</f>
        <v>0</v>
      </c>
      <c r="U108" s="86">
        <f>IF(UPPER(B108)="L",1,0)</f>
        <v>0</v>
      </c>
      <c r="V108" s="88">
        <f>COUNTIF($D108:$S108,"&gt;99")-($X108+W108)</f>
        <v>0</v>
      </c>
      <c r="W108" s="88">
        <f>COUNTIF($D108:$S108,"&gt;139")-$X108</f>
        <v>0</v>
      </c>
      <c r="X108" s="86">
        <f>COUNTIF($D108:$S108,"&gt;169")</f>
        <v>0</v>
      </c>
      <c r="Y108" s="86">
        <f>IF(AND(OR(SUM(T100:T108)=3,SUM(U100:U108)=3),Y106=0,Y104=0),1,0)</f>
        <v>0</v>
      </c>
      <c r="Z108" s="86">
        <f>IF(AND(ISBLANK(B108),SUM(D108:S108)=0),1,0)</f>
        <v>1</v>
      </c>
      <c r="AA108" s="86">
        <f>IF(AND(Y108=0,Z108=0),1,0)</f>
        <v>0</v>
      </c>
      <c r="AB108" s="86">
        <f>IF(OR(AND(T108=1,NOT(SUM(D108:S108)=501)),AND(U108=1,SUM(D108:S108)=501)),1,0)</f>
        <v>0</v>
      </c>
      <c r="AC108" s="86">
        <f>((16-COUNTBLANK(D108:S108))*3)+AG107</f>
        <v>0</v>
      </c>
      <c r="AD108" s="87"/>
      <c r="AE108" s="87"/>
      <c r="AF108" s="86"/>
      <c r="AG108" s="86"/>
      <c r="AH108" s="86">
        <f>V108+2.00001*W108+3.001*X108</f>
        <v>0</v>
      </c>
      <c r="AI108" s="86"/>
      <c r="AJ108" s="86"/>
      <c r="AK108" s="86"/>
      <c r="AL108" s="86"/>
      <c r="AM108" s="86">
        <f>IF(T108=1,AC108,0)</f>
        <v>0</v>
      </c>
      <c r="AN108" s="86"/>
      <c r="AO108" s="86"/>
      <c r="AP108" s="86"/>
      <c r="AQ108" s="86"/>
      <c r="AR108" s="86"/>
      <c r="AS108" s="86"/>
      <c r="AT108" s="86"/>
    </row>
    <row r="109" spans="2:46" hidden="1" x14ac:dyDescent="0.3">
      <c r="C109" s="2">
        <f>SUM(D109:S109)</f>
        <v>0</v>
      </c>
      <c r="D109" s="2">
        <f>IF(D99-D100=0,D100,0)</f>
        <v>0</v>
      </c>
      <c r="E109" s="2">
        <f t="shared" ref="E109:S109" si="53">IF(E99-E100=0,E100,0)</f>
        <v>0</v>
      </c>
      <c r="F109" s="2">
        <f t="shared" si="53"/>
        <v>0</v>
      </c>
      <c r="G109" s="2">
        <f t="shared" si="53"/>
        <v>0</v>
      </c>
      <c r="H109" s="2">
        <f t="shared" si="53"/>
        <v>0</v>
      </c>
      <c r="I109" s="2">
        <f t="shared" si="53"/>
        <v>0</v>
      </c>
      <c r="J109" s="2">
        <f t="shared" si="53"/>
        <v>0</v>
      </c>
      <c r="K109" s="2">
        <f t="shared" si="53"/>
        <v>0</v>
      </c>
      <c r="L109" s="2">
        <f t="shared" si="53"/>
        <v>0</v>
      </c>
      <c r="M109" s="2">
        <f t="shared" si="53"/>
        <v>0</v>
      </c>
      <c r="N109" s="2">
        <f t="shared" si="53"/>
        <v>0</v>
      </c>
      <c r="O109" s="2">
        <f t="shared" si="53"/>
        <v>0</v>
      </c>
      <c r="P109" s="2">
        <f t="shared" si="53"/>
        <v>0</v>
      </c>
      <c r="Q109" s="2">
        <f t="shared" si="53"/>
        <v>0</v>
      </c>
      <c r="R109" s="2">
        <f t="shared" si="53"/>
        <v>0</v>
      </c>
      <c r="S109" s="2">
        <f t="shared" si="53"/>
        <v>0</v>
      </c>
      <c r="T109" s="86">
        <f>SUM(T100:T108)</f>
        <v>0</v>
      </c>
      <c r="U109" s="86">
        <f>SUM(U100:U108)</f>
        <v>0</v>
      </c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</row>
    <row r="110" spans="2:46" hidden="1" x14ac:dyDescent="0.3">
      <c r="C110" s="2">
        <f>SUM(D110:S110)</f>
        <v>0</v>
      </c>
      <c r="D110" s="2">
        <f>IF(D101-D102=0,D102,0)</f>
        <v>0</v>
      </c>
      <c r="E110" s="2">
        <f t="shared" ref="E110:S110" si="54">IF(E101-E102=0,E102,0)</f>
        <v>0</v>
      </c>
      <c r="F110" s="2">
        <f t="shared" si="54"/>
        <v>0</v>
      </c>
      <c r="G110" s="2">
        <f t="shared" si="54"/>
        <v>0</v>
      </c>
      <c r="H110" s="2">
        <f t="shared" si="54"/>
        <v>0</v>
      </c>
      <c r="I110" s="2">
        <f t="shared" si="54"/>
        <v>0</v>
      </c>
      <c r="J110" s="2">
        <f t="shared" si="54"/>
        <v>0</v>
      </c>
      <c r="K110" s="2">
        <f t="shared" si="54"/>
        <v>0</v>
      </c>
      <c r="L110" s="2">
        <f t="shared" si="54"/>
        <v>0</v>
      </c>
      <c r="M110" s="2">
        <f t="shared" si="54"/>
        <v>0</v>
      </c>
      <c r="N110" s="2">
        <f t="shared" si="54"/>
        <v>0</v>
      </c>
      <c r="O110" s="2">
        <f t="shared" si="54"/>
        <v>0</v>
      </c>
      <c r="P110" s="2">
        <f t="shared" si="54"/>
        <v>0</v>
      </c>
      <c r="Q110" s="2">
        <f t="shared" si="54"/>
        <v>0</v>
      </c>
      <c r="R110" s="2">
        <f t="shared" si="54"/>
        <v>0</v>
      </c>
      <c r="S110" s="2">
        <f t="shared" si="54"/>
        <v>0</v>
      </c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6"/>
    </row>
    <row r="111" spans="2:46" hidden="1" x14ac:dyDescent="0.3">
      <c r="C111" s="2">
        <f>SUM(D111:S111)</f>
        <v>0</v>
      </c>
      <c r="D111" s="2">
        <f>IF(D103-D104=0,D104,0)</f>
        <v>0</v>
      </c>
      <c r="E111" s="2">
        <f t="shared" ref="E111:S111" si="55">IF(E103-E104=0,E104,0)</f>
        <v>0</v>
      </c>
      <c r="F111" s="2">
        <f t="shared" si="55"/>
        <v>0</v>
      </c>
      <c r="G111" s="2">
        <f t="shared" si="55"/>
        <v>0</v>
      </c>
      <c r="H111" s="2">
        <f t="shared" si="55"/>
        <v>0</v>
      </c>
      <c r="I111" s="2">
        <f t="shared" si="55"/>
        <v>0</v>
      </c>
      <c r="J111" s="2">
        <f t="shared" si="55"/>
        <v>0</v>
      </c>
      <c r="K111" s="2">
        <f t="shared" si="55"/>
        <v>0</v>
      </c>
      <c r="L111" s="2">
        <f t="shared" si="55"/>
        <v>0</v>
      </c>
      <c r="M111" s="2">
        <f t="shared" si="55"/>
        <v>0</v>
      </c>
      <c r="N111" s="2">
        <f t="shared" si="55"/>
        <v>0</v>
      </c>
      <c r="O111" s="2">
        <f t="shared" si="55"/>
        <v>0</v>
      </c>
      <c r="P111" s="2">
        <f t="shared" si="55"/>
        <v>0</v>
      </c>
      <c r="Q111" s="2">
        <f t="shared" si="55"/>
        <v>0</v>
      </c>
      <c r="R111" s="2">
        <f t="shared" si="55"/>
        <v>0</v>
      </c>
      <c r="S111" s="2">
        <f t="shared" si="55"/>
        <v>0</v>
      </c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</row>
    <row r="112" spans="2:46" hidden="1" x14ac:dyDescent="0.3">
      <c r="C112" s="2">
        <f>SUM(D112:S112)</f>
        <v>0</v>
      </c>
      <c r="D112" s="2">
        <f>IF(D105-D106=0,D106,0)</f>
        <v>0</v>
      </c>
      <c r="E112" s="2">
        <f t="shared" ref="E112:S112" si="56">IF(E105-E106=0,E106,0)</f>
        <v>0</v>
      </c>
      <c r="F112" s="2">
        <f t="shared" si="56"/>
        <v>0</v>
      </c>
      <c r="G112" s="2">
        <f t="shared" si="56"/>
        <v>0</v>
      </c>
      <c r="H112" s="2">
        <f t="shared" si="56"/>
        <v>0</v>
      </c>
      <c r="I112" s="2">
        <f t="shared" si="56"/>
        <v>0</v>
      </c>
      <c r="J112" s="2">
        <f t="shared" si="56"/>
        <v>0</v>
      </c>
      <c r="K112" s="2">
        <f t="shared" si="56"/>
        <v>0</v>
      </c>
      <c r="L112" s="2">
        <f t="shared" si="56"/>
        <v>0</v>
      </c>
      <c r="M112" s="2">
        <f t="shared" si="56"/>
        <v>0</v>
      </c>
      <c r="N112" s="2">
        <f t="shared" si="56"/>
        <v>0</v>
      </c>
      <c r="O112" s="2">
        <f t="shared" si="56"/>
        <v>0</v>
      </c>
      <c r="P112" s="2">
        <f t="shared" si="56"/>
        <v>0</v>
      </c>
      <c r="Q112" s="2">
        <f t="shared" si="56"/>
        <v>0</v>
      </c>
      <c r="R112" s="2">
        <f t="shared" si="56"/>
        <v>0</v>
      </c>
      <c r="S112" s="2">
        <f t="shared" si="56"/>
        <v>0</v>
      </c>
      <c r="T112" s="86"/>
      <c r="U112" s="86"/>
      <c r="V112" s="86"/>
      <c r="W112" s="86"/>
      <c r="X112" s="86"/>
      <c r="Y112" s="86"/>
      <c r="Z112" s="86"/>
      <c r="AA112" s="86"/>
      <c r="AB112" s="86"/>
      <c r="AC112" s="86"/>
      <c r="AD112" s="86"/>
      <c r="AE112" s="86"/>
      <c r="AF112" s="86"/>
      <c r="AG112" s="86"/>
      <c r="AH112" s="86"/>
      <c r="AI112" s="86"/>
      <c r="AJ112" s="86"/>
      <c r="AK112" s="86"/>
      <c r="AL112" s="86"/>
      <c r="AM112" s="86"/>
      <c r="AN112" s="86"/>
      <c r="AO112" s="86"/>
      <c r="AP112" s="86"/>
      <c r="AQ112" s="86"/>
      <c r="AR112" s="86"/>
      <c r="AS112" s="86"/>
      <c r="AT112" s="86"/>
    </row>
    <row r="113" spans="2:46" hidden="1" x14ac:dyDescent="0.3">
      <c r="C113" s="2">
        <f>SUM(D113:S113)</f>
        <v>0</v>
      </c>
      <c r="D113" s="2">
        <f>IF(D107-D108=0,D108,0)</f>
        <v>0</v>
      </c>
      <c r="E113" s="2">
        <f t="shared" ref="E113:S113" si="57">IF(E107-E108=0,E108,0)</f>
        <v>0</v>
      </c>
      <c r="F113" s="2">
        <f t="shared" si="57"/>
        <v>0</v>
      </c>
      <c r="G113" s="2">
        <f t="shared" si="57"/>
        <v>0</v>
      </c>
      <c r="H113" s="2">
        <f t="shared" si="57"/>
        <v>0</v>
      </c>
      <c r="I113" s="2">
        <f t="shared" si="57"/>
        <v>0</v>
      </c>
      <c r="J113" s="2">
        <f t="shared" si="57"/>
        <v>0</v>
      </c>
      <c r="K113" s="2">
        <f t="shared" si="57"/>
        <v>0</v>
      </c>
      <c r="L113" s="2">
        <f t="shared" si="57"/>
        <v>0</v>
      </c>
      <c r="M113" s="2">
        <f t="shared" si="57"/>
        <v>0</v>
      </c>
      <c r="N113" s="2">
        <f t="shared" si="57"/>
        <v>0</v>
      </c>
      <c r="O113" s="2">
        <f t="shared" si="57"/>
        <v>0</v>
      </c>
      <c r="P113" s="2">
        <f t="shared" si="57"/>
        <v>0</v>
      </c>
      <c r="Q113" s="2">
        <f t="shared" si="57"/>
        <v>0</v>
      </c>
      <c r="R113" s="2">
        <f t="shared" si="57"/>
        <v>0</v>
      </c>
      <c r="S113" s="2">
        <f t="shared" si="57"/>
        <v>0</v>
      </c>
      <c r="T113" s="86"/>
      <c r="U113" s="86"/>
      <c r="V113" s="86"/>
      <c r="W113" s="86"/>
      <c r="X113" s="86"/>
      <c r="Y113" s="86"/>
      <c r="Z113" s="86"/>
      <c r="AA113" s="86"/>
      <c r="AB113" s="86"/>
      <c r="AC113" s="86"/>
      <c r="AD113" s="86"/>
      <c r="AE113" s="86"/>
      <c r="AF113" s="86"/>
      <c r="AG113" s="86"/>
      <c r="AH113" s="86"/>
      <c r="AI113" s="86"/>
      <c r="AJ113" s="86"/>
      <c r="AK113" s="86"/>
      <c r="AL113" s="86"/>
      <c r="AM113" s="86"/>
      <c r="AN113" s="86"/>
      <c r="AO113" s="86"/>
      <c r="AP113" s="86"/>
      <c r="AQ113" s="86"/>
      <c r="AR113" s="86"/>
      <c r="AS113" s="86"/>
      <c r="AT113" s="86"/>
    </row>
    <row r="114" spans="2:46" ht="14.5" thickBot="1" x14ac:dyDescent="0.35">
      <c r="S114" s="69">
        <f>IF(OR(T126=3,U126=3),1,0)</f>
        <v>0</v>
      </c>
      <c r="T114" s="86"/>
      <c r="U114" s="86"/>
      <c r="V114" s="86"/>
      <c r="W114" s="86"/>
      <c r="X114" s="86"/>
      <c r="Y114" s="86"/>
      <c r="Z114" s="86"/>
      <c r="AA114" s="86"/>
      <c r="AB114" s="86"/>
      <c r="AC114" s="86"/>
      <c r="AD114" s="86"/>
      <c r="AE114" s="86"/>
      <c r="AF114" s="86"/>
      <c r="AG114" s="86"/>
      <c r="AH114" s="86"/>
      <c r="AI114" s="86"/>
      <c r="AJ114" s="86"/>
      <c r="AK114" s="86"/>
      <c r="AL114" s="86"/>
      <c r="AM114" s="86"/>
      <c r="AN114" s="86"/>
      <c r="AO114" s="86"/>
      <c r="AP114" s="86"/>
      <c r="AQ114" s="86"/>
      <c r="AR114" s="86"/>
      <c r="AS114" s="86"/>
      <c r="AT114" s="86"/>
    </row>
    <row r="115" spans="2:46" ht="14.5" thickBot="1" x14ac:dyDescent="0.35">
      <c r="C115" s="24" t="s">
        <v>69</v>
      </c>
      <c r="D115" s="23">
        <v>3</v>
      </c>
      <c r="E115" s="23">
        <v>6</v>
      </c>
      <c r="F115" s="23">
        <v>9</v>
      </c>
      <c r="G115" s="23">
        <v>12</v>
      </c>
      <c r="H115" s="23">
        <v>15</v>
      </c>
      <c r="I115" s="23">
        <v>18</v>
      </c>
      <c r="J115" s="23">
        <v>21</v>
      </c>
      <c r="K115" s="23">
        <v>24</v>
      </c>
      <c r="L115" s="23">
        <v>27</v>
      </c>
      <c r="M115" s="23">
        <v>30</v>
      </c>
      <c r="N115" s="23">
        <v>33</v>
      </c>
      <c r="O115" s="23">
        <v>36</v>
      </c>
      <c r="P115" s="23">
        <v>39</v>
      </c>
      <c r="Q115" s="23">
        <v>42</v>
      </c>
      <c r="R115" s="23">
        <v>45</v>
      </c>
      <c r="S115" s="23">
        <v>48</v>
      </c>
      <c r="T115" s="86" t="s">
        <v>41</v>
      </c>
      <c r="U115" s="86" t="s">
        <v>42</v>
      </c>
      <c r="V115" s="86" t="s">
        <v>26</v>
      </c>
      <c r="W115" s="86" t="s">
        <v>27</v>
      </c>
      <c r="X115" s="86" t="s">
        <v>28</v>
      </c>
      <c r="Y115" s="86" t="s">
        <v>45</v>
      </c>
      <c r="Z115" s="86" t="s">
        <v>46</v>
      </c>
      <c r="AA115" s="86" t="s">
        <v>47</v>
      </c>
      <c r="AB115" s="86" t="s">
        <v>49</v>
      </c>
      <c r="AC115" s="86" t="s">
        <v>50</v>
      </c>
      <c r="AD115" s="87"/>
      <c r="AE115" s="87"/>
      <c r="AF115" s="86"/>
      <c r="AG115" s="86" t="s">
        <v>51</v>
      </c>
      <c r="AH115" s="86" t="s">
        <v>52</v>
      </c>
      <c r="AI115" s="86" t="s">
        <v>53</v>
      </c>
      <c r="AJ115" s="86"/>
      <c r="AK115" s="86"/>
      <c r="AL115" s="86"/>
      <c r="AM115" s="86"/>
      <c r="AN115" s="86"/>
      <c r="AO115" s="86"/>
      <c r="AP115" s="86"/>
      <c r="AQ115" s="86"/>
      <c r="AR115" s="86"/>
      <c r="AS115" s="86"/>
      <c r="AT115" s="86"/>
    </row>
    <row r="116" spans="2:46" ht="14.5" thickBot="1" x14ac:dyDescent="0.35">
      <c r="B116" s="32" t="str">
        <f>IF(SUM(D117:S117)=501,"Darts","")</f>
        <v/>
      </c>
      <c r="C116" s="22"/>
      <c r="D116" s="28">
        <v>501</v>
      </c>
      <c r="E116" s="29">
        <f>IF(D117="",0,D116-D117)</f>
        <v>0</v>
      </c>
      <c r="F116" s="29">
        <f t="shared" ref="F116:S116" si="58">IF(E117="",0,E116-E117)</f>
        <v>0</v>
      </c>
      <c r="G116" s="29">
        <f t="shared" si="58"/>
        <v>0</v>
      </c>
      <c r="H116" s="29">
        <f t="shared" si="58"/>
        <v>0</v>
      </c>
      <c r="I116" s="29">
        <f t="shared" si="58"/>
        <v>0</v>
      </c>
      <c r="J116" s="29">
        <f t="shared" si="58"/>
        <v>0</v>
      </c>
      <c r="K116" s="29">
        <f t="shared" si="58"/>
        <v>0</v>
      </c>
      <c r="L116" s="29">
        <f t="shared" si="58"/>
        <v>0</v>
      </c>
      <c r="M116" s="29">
        <f t="shared" si="58"/>
        <v>0</v>
      </c>
      <c r="N116" s="29">
        <f t="shared" si="58"/>
        <v>0</v>
      </c>
      <c r="O116" s="29">
        <f t="shared" si="58"/>
        <v>0</v>
      </c>
      <c r="P116" s="29">
        <f t="shared" si="58"/>
        <v>0</v>
      </c>
      <c r="Q116" s="29">
        <f t="shared" si="58"/>
        <v>0</v>
      </c>
      <c r="R116" s="29">
        <f t="shared" si="58"/>
        <v>0</v>
      </c>
      <c r="S116" s="29">
        <f t="shared" si="58"/>
        <v>0</v>
      </c>
      <c r="T116" s="86"/>
      <c r="U116" s="86"/>
      <c r="V116" s="86"/>
      <c r="W116" s="86"/>
      <c r="X116" s="86"/>
      <c r="Y116" s="86"/>
      <c r="Z116" s="86"/>
      <c r="AA116" s="86"/>
      <c r="AB116" s="86"/>
      <c r="AC116" s="86"/>
      <c r="AD116" s="87">
        <f>IF(OR(OR(T126&lt;0,T126&gt;3),OR(U126&lt;0,U126&gt;3)),1,0)</f>
        <v>0</v>
      </c>
      <c r="AE116" s="87" t="s">
        <v>128</v>
      </c>
      <c r="AF116" s="86" t="s">
        <v>43</v>
      </c>
      <c r="AG116" s="86">
        <f>IF(OR(B117=1,B117=2,B117=3),B117-3,0)</f>
        <v>0</v>
      </c>
      <c r="AH116" s="86"/>
      <c r="AI116" s="86"/>
      <c r="AJ116" s="86" t="s">
        <v>28</v>
      </c>
      <c r="AK116" s="86" t="s">
        <v>27</v>
      </c>
      <c r="AL116" s="86" t="s">
        <v>26</v>
      </c>
      <c r="AM116" s="86"/>
      <c r="AN116" s="86"/>
      <c r="AO116" s="86"/>
      <c r="AP116" s="86"/>
      <c r="AQ116" s="86"/>
      <c r="AR116" s="86"/>
      <c r="AS116" s="86"/>
      <c r="AT116" s="86"/>
    </row>
    <row r="117" spans="2:46" ht="14.5" thickBot="1" x14ac:dyDescent="0.35">
      <c r="B117" s="66"/>
      <c r="C117" s="25" t="s">
        <v>39</v>
      </c>
      <c r="D117" s="67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86">
        <f>IF(OR(B117=1,B117=2,B117=3),1,0)</f>
        <v>0</v>
      </c>
      <c r="U117" s="86">
        <f>IF(UPPER(B117)="L",1,0)</f>
        <v>0</v>
      </c>
      <c r="V117" s="88">
        <f>COUNTIF($D117:$S117,"&gt;99")-($X117+W117)</f>
        <v>0</v>
      </c>
      <c r="W117" s="88">
        <f>COUNTIF($D117:$S117,"&gt;139")-$X117</f>
        <v>0</v>
      </c>
      <c r="X117" s="86">
        <f>COUNTIF($D117:$S117,"&gt;169")</f>
        <v>0</v>
      </c>
      <c r="Y117" s="86"/>
      <c r="Z117" s="86">
        <f>IF(AND(ISBLANK(B117),SUM(D117:S117)=0),1,0)</f>
        <v>1</v>
      </c>
      <c r="AA117" s="86"/>
      <c r="AB117" s="86">
        <f>IF(OR(AND(T117=1,NOT(SUM(D117:S117)=501)),AND(U117=1,SUM(D117:S117)=501)),1,0)</f>
        <v>0</v>
      </c>
      <c r="AC117" s="86">
        <f>((16-COUNTBLANK(D117:S117))*3)+AG116</f>
        <v>0</v>
      </c>
      <c r="AD117" s="87">
        <f>IF(SUM(AA123:AA125)&gt;0,1,0)</f>
        <v>0</v>
      </c>
      <c r="AE117" s="87" t="s">
        <v>129</v>
      </c>
      <c r="AF117" s="86" t="s">
        <v>44</v>
      </c>
      <c r="AG117" s="86"/>
      <c r="AH117" s="86">
        <f>V117+2.00001*W117+3.001*X117</f>
        <v>0</v>
      </c>
      <c r="AI117" s="86">
        <f>LARGE(AH117:AH125,1)</f>
        <v>0</v>
      </c>
      <c r="AJ117" s="86">
        <f>ROUND((AI117-ROUND(AI117,0))*1000,0)</f>
        <v>0</v>
      </c>
      <c r="AK117" s="86">
        <f>(AI117-ROUND(AI117,3))*100000</f>
        <v>0</v>
      </c>
      <c r="AL117" s="86">
        <f>ROUND(AI117,0)-(2*AK117)-(3*AJ117)</f>
        <v>0</v>
      </c>
      <c r="AM117" s="86">
        <f>IF(T117=1,AC117,0)</f>
        <v>0</v>
      </c>
      <c r="AN117" s="86"/>
      <c r="AO117" s="86"/>
      <c r="AP117" s="86"/>
      <c r="AQ117" s="86"/>
      <c r="AR117" s="86"/>
      <c r="AS117" s="86"/>
      <c r="AT117" s="86"/>
    </row>
    <row r="118" spans="2:46" ht="14.5" thickBot="1" x14ac:dyDescent="0.35">
      <c r="B118" s="32" t="str">
        <f>IF(SUM(D119:S119)=501,"Darts","")</f>
        <v/>
      </c>
      <c r="C118" s="25"/>
      <c r="D118" s="29">
        <v>501</v>
      </c>
      <c r="E118" s="29">
        <f>IF(D119="",0,D118-D119)</f>
        <v>0</v>
      </c>
      <c r="F118" s="29">
        <f t="shared" ref="F118:S118" si="59">IF(E119="",0,E118-E119)</f>
        <v>0</v>
      </c>
      <c r="G118" s="29">
        <f t="shared" si="59"/>
        <v>0</v>
      </c>
      <c r="H118" s="29">
        <f t="shared" si="59"/>
        <v>0</v>
      </c>
      <c r="I118" s="29">
        <f t="shared" si="59"/>
        <v>0</v>
      </c>
      <c r="J118" s="29">
        <f t="shared" si="59"/>
        <v>0</v>
      </c>
      <c r="K118" s="29">
        <f t="shared" si="59"/>
        <v>0</v>
      </c>
      <c r="L118" s="29">
        <f t="shared" si="59"/>
        <v>0</v>
      </c>
      <c r="M118" s="29">
        <f t="shared" si="59"/>
        <v>0</v>
      </c>
      <c r="N118" s="29">
        <f t="shared" si="59"/>
        <v>0</v>
      </c>
      <c r="O118" s="29">
        <f t="shared" si="59"/>
        <v>0</v>
      </c>
      <c r="P118" s="29">
        <f t="shared" si="59"/>
        <v>0</v>
      </c>
      <c r="Q118" s="29">
        <f t="shared" si="59"/>
        <v>0</v>
      </c>
      <c r="R118" s="29">
        <f t="shared" si="59"/>
        <v>0</v>
      </c>
      <c r="S118" s="29">
        <f t="shared" si="59"/>
        <v>0</v>
      </c>
      <c r="T118" s="86"/>
      <c r="U118" s="86"/>
      <c r="V118" s="86"/>
      <c r="W118" s="86"/>
      <c r="X118" s="86"/>
      <c r="Y118" s="86"/>
      <c r="Z118" s="86"/>
      <c r="AA118" s="86"/>
      <c r="AB118" s="86"/>
      <c r="AC118" s="86"/>
      <c r="AD118" s="87">
        <f>IF(SUM(AB117:AB125)&gt;0,1,0)</f>
        <v>0</v>
      </c>
      <c r="AE118" s="87" t="s">
        <v>130</v>
      </c>
      <c r="AF118" s="86" t="s">
        <v>48</v>
      </c>
      <c r="AG118" s="86">
        <f>IF(OR(B119=1,B119=2,B119=3),B119-3,0)</f>
        <v>0</v>
      </c>
      <c r="AH118" s="86"/>
      <c r="AI118" s="86"/>
      <c r="AJ118" s="86"/>
      <c r="AK118" s="86"/>
      <c r="AL118" s="86"/>
      <c r="AM118" s="86"/>
      <c r="AN118" s="86"/>
      <c r="AO118" s="86"/>
      <c r="AP118" s="86"/>
      <c r="AQ118" s="86"/>
      <c r="AR118" s="86"/>
      <c r="AS118" s="86"/>
      <c r="AT118" s="86"/>
    </row>
    <row r="119" spans="2:46" ht="14.5" thickBot="1" x14ac:dyDescent="0.35">
      <c r="B119" s="66"/>
      <c r="C119" s="30" t="str">
        <f>IF(ISBLANK(C19),"",C19)</f>
        <v/>
      </c>
      <c r="D119" s="67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86">
        <f>IF(OR(B119=1,B119=2,B119=3),1,0)</f>
        <v>0</v>
      </c>
      <c r="U119" s="86">
        <f>IF(UPPER(B119)="L",1,0)</f>
        <v>0</v>
      </c>
      <c r="V119" s="88">
        <f>COUNTIF($D119:$S119,"&gt;99")-($X119+W119)</f>
        <v>0</v>
      </c>
      <c r="W119" s="88">
        <f>COUNTIF($D119:$S119,"&gt;139")-$X119</f>
        <v>0</v>
      </c>
      <c r="X119" s="86">
        <f>COUNTIF($D119:$S119,"&gt;169")</f>
        <v>0</v>
      </c>
      <c r="Y119" s="86"/>
      <c r="Z119" s="86">
        <f>IF(AND(ISBLANK(B119),SUM(D119:S119)=0),1,0)</f>
        <v>1</v>
      </c>
      <c r="AA119" s="86"/>
      <c r="AB119" s="86">
        <f>IF(OR(AND(T119=1,NOT(SUM(D119:S119)=501)),AND(U119=1,SUM(D119:S119)=501)),1,0)</f>
        <v>0</v>
      </c>
      <c r="AC119" s="86">
        <f>((16-COUNTBLANK(D119:S119))*3)+AG118</f>
        <v>0</v>
      </c>
      <c r="AD119" s="87">
        <f>IF((IF(OR(ISBLANK(B117),B117=1,B117=2,B117=3,B117="L"),0,1)+IF(OR(ISBLANK(B119),B119=1,B119=2,B119=3,B119="L"),0,1)+IF(OR(ISBLANK(B121),B121=1,B121=2,B121=3,B121="L"),0,1)+IF(OR(ISBLANK(B123),B123=1,B123=2,B123=3,B123="L"),0,1)+IF(OR(ISBLANK(B125),B125=1,B125=2,B125=3,B125="L"),0,1))&gt;0,1,0)</f>
        <v>0</v>
      </c>
      <c r="AE119" s="87" t="s">
        <v>130</v>
      </c>
      <c r="AF119" s="86" t="s">
        <v>62</v>
      </c>
      <c r="AG119" s="86"/>
      <c r="AH119" s="86">
        <f>V119+2.00001*W119+3.001*X119</f>
        <v>0</v>
      </c>
      <c r="AI119" s="86">
        <f>LARGE(AH117:AH125,2)</f>
        <v>0</v>
      </c>
      <c r="AJ119" s="86">
        <f>ROUND((AI119-ROUND(AI119,0))*1000,0)</f>
        <v>0</v>
      </c>
      <c r="AK119" s="86">
        <f>(AI119-ROUND(AI119,3))*100000</f>
        <v>0</v>
      </c>
      <c r="AL119" s="86">
        <f>ROUND(AI119,0)-(2*AK119)-(3*AJ119)</f>
        <v>0</v>
      </c>
      <c r="AM119" s="86">
        <f>IF(T119=1,AC119,0)</f>
        <v>0</v>
      </c>
      <c r="AN119" s="86"/>
      <c r="AO119" s="86"/>
      <c r="AP119" s="86"/>
      <c r="AQ119" s="86"/>
      <c r="AR119" s="86"/>
      <c r="AS119" s="86"/>
      <c r="AT119" s="86"/>
    </row>
    <row r="120" spans="2:46" ht="14.5" thickBot="1" x14ac:dyDescent="0.35">
      <c r="B120" s="32" t="str">
        <f>IF(SUM(D121:S121)=501,"Darts","")</f>
        <v/>
      </c>
      <c r="C120" s="25"/>
      <c r="D120" s="28">
        <v>501</v>
      </c>
      <c r="E120" s="29">
        <f>IF(D121="",0,D120-D121)</f>
        <v>0</v>
      </c>
      <c r="F120" s="29">
        <f t="shared" ref="F120:S120" si="60">IF(E121="",0,E120-E121)</f>
        <v>0</v>
      </c>
      <c r="G120" s="29">
        <f t="shared" si="60"/>
        <v>0</v>
      </c>
      <c r="H120" s="29">
        <f t="shared" si="60"/>
        <v>0</v>
      </c>
      <c r="I120" s="29">
        <f t="shared" si="60"/>
        <v>0</v>
      </c>
      <c r="J120" s="29">
        <f t="shared" si="60"/>
        <v>0</v>
      </c>
      <c r="K120" s="29">
        <f t="shared" si="60"/>
        <v>0</v>
      </c>
      <c r="L120" s="29">
        <f t="shared" si="60"/>
        <v>0</v>
      </c>
      <c r="M120" s="29">
        <f t="shared" si="60"/>
        <v>0</v>
      </c>
      <c r="N120" s="29">
        <f t="shared" si="60"/>
        <v>0</v>
      </c>
      <c r="O120" s="29">
        <f t="shared" si="60"/>
        <v>0</v>
      </c>
      <c r="P120" s="29">
        <f t="shared" si="60"/>
        <v>0</v>
      </c>
      <c r="Q120" s="29">
        <f t="shared" si="60"/>
        <v>0</v>
      </c>
      <c r="R120" s="29">
        <f t="shared" si="60"/>
        <v>0</v>
      </c>
      <c r="S120" s="29">
        <f t="shared" si="60"/>
        <v>0</v>
      </c>
      <c r="T120" s="86"/>
      <c r="U120" s="86"/>
      <c r="V120" s="86"/>
      <c r="W120" s="86"/>
      <c r="X120" s="86"/>
      <c r="Y120" s="86"/>
      <c r="Z120" s="86"/>
      <c r="AA120" s="86"/>
      <c r="AB120" s="86"/>
      <c r="AC120" s="86"/>
      <c r="AD120" s="87">
        <f>IF(OR(AND(B117="L",C126&gt;0),AND(B119="L",C127&gt;0),AND(B121="L",C128&gt;0),AND(B123="L",C129&gt;0),AND(B125="L",C130&gt;0)),1,0)</f>
        <v>0</v>
      </c>
      <c r="AE120" s="87" t="s">
        <v>130</v>
      </c>
      <c r="AF120" s="86" t="s">
        <v>66</v>
      </c>
      <c r="AG120" s="86">
        <f>IF(OR(B121=1,B121=2,B121=3),B121-3,0)</f>
        <v>0</v>
      </c>
      <c r="AH120" s="86"/>
      <c r="AI120" s="86"/>
      <c r="AJ120" s="86"/>
      <c r="AK120" s="86"/>
      <c r="AL120" s="86"/>
      <c r="AM120" s="86"/>
      <c r="AN120" s="86"/>
      <c r="AO120" s="86"/>
      <c r="AP120" s="86"/>
      <c r="AQ120" s="86"/>
      <c r="AR120" s="86"/>
      <c r="AS120" s="86"/>
      <c r="AT120" s="86"/>
    </row>
    <row r="121" spans="2:46" ht="14.5" thickBot="1" x14ac:dyDescent="0.35">
      <c r="B121" s="66"/>
      <c r="C121" s="26"/>
      <c r="D121" s="67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86">
        <f>IF(OR(B121=1,B121=2,B121=3),1,0)</f>
        <v>0</v>
      </c>
      <c r="U121" s="86">
        <f>IF(UPPER(B121)="L",1,0)</f>
        <v>0</v>
      </c>
      <c r="V121" s="88">
        <f>COUNTIF($D121:$S121,"&gt;99")-($X121+W121)</f>
        <v>0</v>
      </c>
      <c r="W121" s="88">
        <f>COUNTIF($D121:$S121,"&gt;139")-$X121</f>
        <v>0</v>
      </c>
      <c r="X121" s="86">
        <f>COUNTIF($D121:$S121,"&gt;169")</f>
        <v>0</v>
      </c>
      <c r="Y121" s="86">
        <f>IF(OR(SUM(T117:T121)=3,SUM(U117:U121)=3),1,0)</f>
        <v>0</v>
      </c>
      <c r="Z121" s="86">
        <f>IF(AND(ISBLANK(B121),SUM(D121:S121)=0),1,0)</f>
        <v>1</v>
      </c>
      <c r="AA121" s="86"/>
      <c r="AB121" s="86">
        <f>IF(OR(AND(T121=1,NOT(SUM(D121:S121)=501)),AND(U121=1,SUM(D121:S121)=501)),1,0)</f>
        <v>0</v>
      </c>
      <c r="AC121" s="86">
        <f>((16-COUNTBLANK(D121:S121))*3)+AG120</f>
        <v>0</v>
      </c>
      <c r="AD121" s="87">
        <f>IF(OR(AND(ISNUMBER(B117),C126=0),AND(ISNUMBER(B119),C127=0),AND(ISNUMBER(B121),C128=0),AND(ISNUMBER(B123),C129=0),AND(ISNUMBER(B125),C130=0)),1,0)</f>
        <v>0</v>
      </c>
      <c r="AE121" s="87" t="s">
        <v>130</v>
      </c>
      <c r="AF121" s="86" t="s">
        <v>63</v>
      </c>
      <c r="AG121" s="86"/>
      <c r="AH121" s="86">
        <f>V121+2.00001*W121+3.001*X121</f>
        <v>0</v>
      </c>
      <c r="AI121" s="86">
        <f>LARGE(AH117:AH125,3)</f>
        <v>0</v>
      </c>
      <c r="AJ121" s="86">
        <f>ROUND((AI121-ROUND(AI121,0))*1000,0)</f>
        <v>0</v>
      </c>
      <c r="AK121" s="86">
        <f>(AI121-ROUND(AI121,3))*100000</f>
        <v>0</v>
      </c>
      <c r="AL121" s="86">
        <f>ROUND(AI121,0)-(2*AK121)-(3*AJ121)</f>
        <v>0</v>
      </c>
      <c r="AM121" s="86">
        <f>IF(T121=1,AC121,0)</f>
        <v>0</v>
      </c>
      <c r="AN121" s="86"/>
      <c r="AO121" s="86"/>
      <c r="AP121" s="86"/>
      <c r="AQ121" s="86"/>
      <c r="AR121" s="86"/>
      <c r="AS121" s="86"/>
      <c r="AT121" s="86"/>
    </row>
    <row r="122" spans="2:46" ht="14.5" thickBot="1" x14ac:dyDescent="0.35">
      <c r="B122" s="32" t="str">
        <f>IF(SUM(D123:S123)=501,"Darts","")</f>
        <v/>
      </c>
      <c r="C122" s="22" t="s">
        <v>40</v>
      </c>
      <c r="D122" s="28">
        <v>501</v>
      </c>
      <c r="E122" s="29">
        <f>IF(D123="",0,D122-D123)</f>
        <v>0</v>
      </c>
      <c r="F122" s="29">
        <f t="shared" ref="F122:S122" si="61">IF(E123="",0,E122-E123)</f>
        <v>0</v>
      </c>
      <c r="G122" s="29">
        <f t="shared" si="61"/>
        <v>0</v>
      </c>
      <c r="H122" s="29">
        <f t="shared" si="61"/>
        <v>0</v>
      </c>
      <c r="I122" s="29">
        <f t="shared" si="61"/>
        <v>0</v>
      </c>
      <c r="J122" s="29">
        <f t="shared" si="61"/>
        <v>0</v>
      </c>
      <c r="K122" s="29">
        <f t="shared" si="61"/>
        <v>0</v>
      </c>
      <c r="L122" s="29">
        <f t="shared" si="61"/>
        <v>0</v>
      </c>
      <c r="M122" s="29">
        <f t="shared" si="61"/>
        <v>0</v>
      </c>
      <c r="N122" s="29">
        <f t="shared" si="61"/>
        <v>0</v>
      </c>
      <c r="O122" s="29">
        <f t="shared" si="61"/>
        <v>0</v>
      </c>
      <c r="P122" s="29">
        <f t="shared" si="61"/>
        <v>0</v>
      </c>
      <c r="Q122" s="29">
        <f t="shared" si="61"/>
        <v>0</v>
      </c>
      <c r="R122" s="29">
        <f t="shared" si="61"/>
        <v>0</v>
      </c>
      <c r="S122" s="29">
        <f t="shared" si="61"/>
        <v>0</v>
      </c>
      <c r="T122" s="86"/>
      <c r="U122" s="86"/>
      <c r="V122" s="86"/>
      <c r="W122" s="86"/>
      <c r="X122" s="86"/>
      <c r="Y122" s="86"/>
      <c r="Z122" s="86"/>
      <c r="AA122" s="86"/>
      <c r="AB122" s="86"/>
      <c r="AC122" s="86"/>
      <c r="AD122" s="87"/>
      <c r="AE122" s="87"/>
      <c r="AF122" s="86"/>
      <c r="AG122" s="86">
        <f>IF(OR(B123=1,B123=2,B123=3),B123-3,0)</f>
        <v>0</v>
      </c>
      <c r="AH122" s="86"/>
      <c r="AI122" s="86"/>
      <c r="AJ122" s="86"/>
      <c r="AK122" s="86"/>
      <c r="AL122" s="86"/>
      <c r="AM122" s="86"/>
      <c r="AN122" s="86"/>
      <c r="AO122" s="86"/>
      <c r="AP122" s="86"/>
      <c r="AQ122" s="86"/>
      <c r="AR122" s="86"/>
      <c r="AS122" s="86"/>
      <c r="AT122" s="86"/>
    </row>
    <row r="123" spans="2:46" ht="14.5" thickBot="1" x14ac:dyDescent="0.35">
      <c r="B123" s="66"/>
      <c r="C123" s="27" t="str">
        <f>IF(S114=1,IF(T126=3,"WON","LOST"),"")</f>
        <v/>
      </c>
      <c r="D123" s="67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86">
        <f>IF(OR(B123=1,B123=2,B123=3),1,0)</f>
        <v>0</v>
      </c>
      <c r="U123" s="86">
        <f>IF(UPPER(B123)="L",1,0)</f>
        <v>0</v>
      </c>
      <c r="V123" s="88">
        <f>COUNTIF($D123:$S123,"&gt;99")-($X123+W123)</f>
        <v>0</v>
      </c>
      <c r="W123" s="88">
        <f>COUNTIF($D123:$S123,"&gt;139")-$X123</f>
        <v>0</v>
      </c>
      <c r="X123" s="86">
        <f>COUNTIF($D123:$S123,"&gt;169")</f>
        <v>0</v>
      </c>
      <c r="Y123" s="86">
        <f>IF(AND(OR(SUM(T117:T123)=3,SUM(U117:U123)=3),Y121=0),1,0)</f>
        <v>0</v>
      </c>
      <c r="Z123" s="86">
        <f>IF(AND(ISBLANK(B123),SUM(D123:S123)=0),1,0)</f>
        <v>1</v>
      </c>
      <c r="AA123" s="86">
        <f>IF(AND(Y121=1,Y123=0,Z123=0),1,0)</f>
        <v>0</v>
      </c>
      <c r="AB123" s="86">
        <f>IF(OR(AND(T123=1,NOT(SUM(D123:S123)=501)),AND(U123=1,SUM(D123:S123)=501)),1,0)</f>
        <v>0</v>
      </c>
      <c r="AC123" s="86">
        <f>((16-COUNTBLANK(D123:S123))*3)+AG122</f>
        <v>0</v>
      </c>
      <c r="AD123" s="87"/>
      <c r="AE123" s="87"/>
      <c r="AF123" s="86"/>
      <c r="AG123" s="86"/>
      <c r="AH123" s="86">
        <f>V123+2.00001*W123+3.001*X123</f>
        <v>0</v>
      </c>
      <c r="AI123" s="86" t="s">
        <v>54</v>
      </c>
      <c r="AJ123" s="86">
        <f>SUM(AJ117:AJ121)</f>
        <v>0</v>
      </c>
      <c r="AK123" s="86">
        <f>SUM(AK117:AK121)</f>
        <v>0</v>
      </c>
      <c r="AL123" s="86">
        <f>SUM(AL117:AL121)</f>
        <v>0</v>
      </c>
      <c r="AM123" s="86">
        <f>IF(T123=1,AC123,0)</f>
        <v>0</v>
      </c>
      <c r="AN123" s="86"/>
      <c r="AO123" s="86"/>
      <c r="AP123" s="86"/>
      <c r="AQ123" s="86"/>
      <c r="AR123" s="86"/>
      <c r="AS123" s="86"/>
      <c r="AT123" s="86"/>
    </row>
    <row r="124" spans="2:46" ht="14.5" thickBot="1" x14ac:dyDescent="0.35">
      <c r="B124" s="32" t="str">
        <f>IF(SUM(D125:S125)=501,"Darts","")</f>
        <v/>
      </c>
      <c r="C124" s="27" t="str">
        <f>IF(OR(S114=1,A1=1),ROUND(SUM(D117:S117,D119:S119,D121:S121,D123:S123,D125:S125)/SUM(AC117:AC125),2),"")</f>
        <v/>
      </c>
      <c r="D124" s="28">
        <v>501</v>
      </c>
      <c r="E124" s="29">
        <f>IF(D125="",0,D124-D125)</f>
        <v>0</v>
      </c>
      <c r="F124" s="29">
        <f t="shared" ref="F124:S124" si="62">IF(E125="",0,E124-E125)</f>
        <v>0</v>
      </c>
      <c r="G124" s="29">
        <f t="shared" si="62"/>
        <v>0</v>
      </c>
      <c r="H124" s="29">
        <f t="shared" si="62"/>
        <v>0</v>
      </c>
      <c r="I124" s="29">
        <f t="shared" si="62"/>
        <v>0</v>
      </c>
      <c r="J124" s="29">
        <f t="shared" si="62"/>
        <v>0</v>
      </c>
      <c r="K124" s="29">
        <f t="shared" si="62"/>
        <v>0</v>
      </c>
      <c r="L124" s="29">
        <f t="shared" si="62"/>
        <v>0</v>
      </c>
      <c r="M124" s="29">
        <f t="shared" si="62"/>
        <v>0</v>
      </c>
      <c r="N124" s="29">
        <f t="shared" si="62"/>
        <v>0</v>
      </c>
      <c r="O124" s="29">
        <f t="shared" si="62"/>
        <v>0</v>
      </c>
      <c r="P124" s="29">
        <f t="shared" si="62"/>
        <v>0</v>
      </c>
      <c r="Q124" s="29">
        <f t="shared" si="62"/>
        <v>0</v>
      </c>
      <c r="R124" s="29">
        <f t="shared" si="62"/>
        <v>0</v>
      </c>
      <c r="S124" s="29">
        <f t="shared" si="62"/>
        <v>0</v>
      </c>
      <c r="T124" s="86"/>
      <c r="U124" s="86"/>
      <c r="V124" s="86"/>
      <c r="W124" s="86"/>
      <c r="X124" s="86"/>
      <c r="Y124" s="86"/>
      <c r="Z124" s="86"/>
      <c r="AA124" s="86"/>
      <c r="AB124" s="86"/>
      <c r="AC124" s="86"/>
      <c r="AD124" s="87"/>
      <c r="AE124" s="87"/>
      <c r="AF124" s="86"/>
      <c r="AG124" s="86">
        <f>IF(OR(B125=1,B125=2,B125=3),B125-3,0)</f>
        <v>0</v>
      </c>
      <c r="AH124" s="86"/>
      <c r="AI124" s="86"/>
      <c r="AJ124" s="86"/>
      <c r="AK124" s="86"/>
      <c r="AL124" s="86"/>
      <c r="AM124" s="86"/>
      <c r="AN124" s="86"/>
      <c r="AO124" s="86"/>
      <c r="AP124" s="86"/>
      <c r="AQ124" s="86"/>
      <c r="AR124" s="86"/>
      <c r="AS124" s="86"/>
      <c r="AT124" s="86"/>
    </row>
    <row r="125" spans="2:46" ht="14.5" thickBot="1" x14ac:dyDescent="0.35">
      <c r="B125" s="66"/>
      <c r="C125" s="26"/>
      <c r="D125" s="67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86">
        <f>IF(OR(B125=1,B125=2,B125=3),1,0)</f>
        <v>0</v>
      </c>
      <c r="U125" s="86">
        <f>IF(UPPER(B125)="L",1,0)</f>
        <v>0</v>
      </c>
      <c r="V125" s="88">
        <f>COUNTIF($D125:$S125,"&gt;99")-($X125+W125)</f>
        <v>0</v>
      </c>
      <c r="W125" s="88">
        <f>COUNTIF($D125:$S125,"&gt;139")-$X125</f>
        <v>0</v>
      </c>
      <c r="X125" s="86">
        <f>COUNTIF($D125:$S125,"&gt;169")</f>
        <v>0</v>
      </c>
      <c r="Y125" s="86">
        <f>IF(AND(OR(SUM(T117:T125)=3,SUM(U117:U125)=3),Y123=0,Y121=0),1,0)</f>
        <v>0</v>
      </c>
      <c r="Z125" s="86">
        <f>IF(AND(ISBLANK(B125),SUM(D125:S125)=0),1,0)</f>
        <v>1</v>
      </c>
      <c r="AA125" s="86">
        <f>IF(AND(Y125=0,Z125=0),1,0)</f>
        <v>0</v>
      </c>
      <c r="AB125" s="86">
        <f>IF(OR(AND(T125=1,NOT(SUM(D125:S125)=501)),AND(U125=1,SUM(D125:S125)=501)),1,0)</f>
        <v>0</v>
      </c>
      <c r="AC125" s="86">
        <f>((16-COUNTBLANK(D125:S125))*3)+AG124</f>
        <v>0</v>
      </c>
      <c r="AD125" s="87"/>
      <c r="AE125" s="87"/>
      <c r="AF125" s="86"/>
      <c r="AG125" s="86"/>
      <c r="AH125" s="86">
        <f>V125+2.00001*W125+3.001*X125</f>
        <v>0</v>
      </c>
      <c r="AI125" s="86"/>
      <c r="AJ125" s="86"/>
      <c r="AK125" s="86"/>
      <c r="AL125" s="86"/>
      <c r="AM125" s="86">
        <f>IF(T125=1,AC125,0)</f>
        <v>0</v>
      </c>
      <c r="AN125" s="86"/>
      <c r="AO125" s="86"/>
      <c r="AP125" s="86"/>
      <c r="AQ125" s="86"/>
      <c r="AR125" s="86"/>
      <c r="AS125" s="86"/>
      <c r="AT125" s="86"/>
    </row>
    <row r="126" spans="2:46" hidden="1" x14ac:dyDescent="0.3">
      <c r="C126" s="2">
        <f>SUM(D126:S126)</f>
        <v>0</v>
      </c>
      <c r="D126" s="2">
        <f>IF(D116-D117=0,D117,0)</f>
        <v>0</v>
      </c>
      <c r="E126" s="2">
        <f t="shared" ref="E126:S126" si="63">IF(E116-E117=0,E117,0)</f>
        <v>0</v>
      </c>
      <c r="F126" s="2">
        <f t="shared" si="63"/>
        <v>0</v>
      </c>
      <c r="G126" s="2">
        <f t="shared" si="63"/>
        <v>0</v>
      </c>
      <c r="H126" s="2">
        <f t="shared" si="63"/>
        <v>0</v>
      </c>
      <c r="I126" s="2">
        <f t="shared" si="63"/>
        <v>0</v>
      </c>
      <c r="J126" s="2">
        <f t="shared" si="63"/>
        <v>0</v>
      </c>
      <c r="K126" s="2">
        <f t="shared" si="63"/>
        <v>0</v>
      </c>
      <c r="L126" s="2">
        <f t="shared" si="63"/>
        <v>0</v>
      </c>
      <c r="M126" s="2">
        <f t="shared" si="63"/>
        <v>0</v>
      </c>
      <c r="N126" s="2">
        <f t="shared" si="63"/>
        <v>0</v>
      </c>
      <c r="O126" s="2">
        <f t="shared" si="63"/>
        <v>0</v>
      </c>
      <c r="P126" s="2">
        <f t="shared" si="63"/>
        <v>0</v>
      </c>
      <c r="Q126" s="2">
        <f t="shared" si="63"/>
        <v>0</v>
      </c>
      <c r="R126" s="2">
        <f t="shared" si="63"/>
        <v>0</v>
      </c>
      <c r="S126" s="2">
        <f t="shared" si="63"/>
        <v>0</v>
      </c>
      <c r="T126" s="86">
        <f>SUM(T117:T125)</f>
        <v>0</v>
      </c>
      <c r="U126" s="86">
        <f>SUM(U117:U125)</f>
        <v>0</v>
      </c>
      <c r="V126" s="86"/>
      <c r="W126" s="86"/>
      <c r="X126" s="86"/>
      <c r="Y126" s="86"/>
      <c r="Z126" s="86"/>
      <c r="AA126" s="86"/>
      <c r="AB126" s="86"/>
      <c r="AC126" s="86"/>
      <c r="AD126" s="86"/>
      <c r="AE126" s="86"/>
      <c r="AF126" s="86"/>
      <c r="AG126" s="86"/>
      <c r="AH126" s="86"/>
      <c r="AI126" s="86"/>
      <c r="AJ126" s="86"/>
      <c r="AK126" s="86"/>
      <c r="AL126" s="86"/>
      <c r="AM126" s="86"/>
      <c r="AN126" s="86"/>
      <c r="AO126" s="86"/>
      <c r="AP126" s="86"/>
      <c r="AQ126" s="86"/>
      <c r="AR126" s="86"/>
      <c r="AS126" s="86"/>
      <c r="AT126" s="86"/>
    </row>
    <row r="127" spans="2:46" hidden="1" x14ac:dyDescent="0.3">
      <c r="C127" s="2">
        <f>SUM(D127:S127)</f>
        <v>0</v>
      </c>
      <c r="D127" s="2">
        <f>IF(D118-D119=0,D119,0)</f>
        <v>0</v>
      </c>
      <c r="E127" s="2">
        <f t="shared" ref="E127:S127" si="64">IF(E118-E119=0,E119,0)</f>
        <v>0</v>
      </c>
      <c r="F127" s="2">
        <f t="shared" si="64"/>
        <v>0</v>
      </c>
      <c r="G127" s="2">
        <f t="shared" si="64"/>
        <v>0</v>
      </c>
      <c r="H127" s="2">
        <f t="shared" si="64"/>
        <v>0</v>
      </c>
      <c r="I127" s="2">
        <f t="shared" si="64"/>
        <v>0</v>
      </c>
      <c r="J127" s="2">
        <f t="shared" si="64"/>
        <v>0</v>
      </c>
      <c r="K127" s="2">
        <f t="shared" si="64"/>
        <v>0</v>
      </c>
      <c r="L127" s="2">
        <f t="shared" si="64"/>
        <v>0</v>
      </c>
      <c r="M127" s="2">
        <f t="shared" si="64"/>
        <v>0</v>
      </c>
      <c r="N127" s="2">
        <f t="shared" si="64"/>
        <v>0</v>
      </c>
      <c r="O127" s="2">
        <f t="shared" si="64"/>
        <v>0</v>
      </c>
      <c r="P127" s="2">
        <f t="shared" si="64"/>
        <v>0</v>
      </c>
      <c r="Q127" s="2">
        <f t="shared" si="64"/>
        <v>0</v>
      </c>
      <c r="R127" s="2">
        <f t="shared" si="64"/>
        <v>0</v>
      </c>
      <c r="S127" s="2">
        <f t="shared" si="64"/>
        <v>0</v>
      </c>
      <c r="T127" s="86"/>
      <c r="U127" s="86"/>
      <c r="V127" s="86"/>
      <c r="W127" s="86"/>
      <c r="X127" s="86"/>
      <c r="Y127" s="86"/>
      <c r="Z127" s="86"/>
      <c r="AA127" s="86"/>
      <c r="AB127" s="86"/>
      <c r="AC127" s="86"/>
      <c r="AD127" s="86"/>
      <c r="AE127" s="86"/>
      <c r="AF127" s="86"/>
      <c r="AG127" s="86"/>
      <c r="AH127" s="86"/>
      <c r="AI127" s="86"/>
      <c r="AJ127" s="86"/>
      <c r="AK127" s="86"/>
      <c r="AL127" s="86"/>
      <c r="AM127" s="86"/>
      <c r="AN127" s="86"/>
      <c r="AO127" s="86"/>
      <c r="AP127" s="86"/>
      <c r="AQ127" s="86"/>
      <c r="AR127" s="86"/>
      <c r="AS127" s="86"/>
      <c r="AT127" s="86"/>
    </row>
    <row r="128" spans="2:46" hidden="1" x14ac:dyDescent="0.3">
      <c r="C128" s="2">
        <f>SUM(D128:S128)</f>
        <v>0</v>
      </c>
      <c r="D128" s="2">
        <f>IF(D120-D121=0,D121,0)</f>
        <v>0</v>
      </c>
      <c r="E128" s="2">
        <f t="shared" ref="E128:S128" si="65">IF(E120-E121=0,E121,0)</f>
        <v>0</v>
      </c>
      <c r="F128" s="2">
        <f t="shared" si="65"/>
        <v>0</v>
      </c>
      <c r="G128" s="2">
        <f t="shared" si="65"/>
        <v>0</v>
      </c>
      <c r="H128" s="2">
        <f t="shared" si="65"/>
        <v>0</v>
      </c>
      <c r="I128" s="2">
        <f t="shared" si="65"/>
        <v>0</v>
      </c>
      <c r="J128" s="2">
        <f t="shared" si="65"/>
        <v>0</v>
      </c>
      <c r="K128" s="2">
        <f t="shared" si="65"/>
        <v>0</v>
      </c>
      <c r="L128" s="2">
        <f t="shared" si="65"/>
        <v>0</v>
      </c>
      <c r="M128" s="2">
        <f t="shared" si="65"/>
        <v>0</v>
      </c>
      <c r="N128" s="2">
        <f t="shared" si="65"/>
        <v>0</v>
      </c>
      <c r="O128" s="2">
        <f t="shared" si="65"/>
        <v>0</v>
      </c>
      <c r="P128" s="2">
        <f t="shared" si="65"/>
        <v>0</v>
      </c>
      <c r="Q128" s="2">
        <f t="shared" si="65"/>
        <v>0</v>
      </c>
      <c r="R128" s="2">
        <f t="shared" si="65"/>
        <v>0</v>
      </c>
      <c r="S128" s="2">
        <f t="shared" si="65"/>
        <v>0</v>
      </c>
      <c r="T128" s="86"/>
      <c r="U128" s="86"/>
      <c r="V128" s="86"/>
      <c r="W128" s="86"/>
      <c r="X128" s="86"/>
      <c r="Y128" s="86"/>
      <c r="Z128" s="86"/>
      <c r="AA128" s="86"/>
      <c r="AB128" s="86"/>
      <c r="AC128" s="86"/>
      <c r="AD128" s="86"/>
      <c r="AE128" s="86"/>
      <c r="AF128" s="86"/>
      <c r="AG128" s="86"/>
      <c r="AH128" s="86"/>
      <c r="AI128" s="86"/>
      <c r="AJ128" s="86"/>
      <c r="AK128" s="86"/>
      <c r="AL128" s="86"/>
      <c r="AM128" s="86"/>
      <c r="AN128" s="86"/>
      <c r="AO128" s="86"/>
      <c r="AP128" s="86"/>
      <c r="AQ128" s="86"/>
      <c r="AR128" s="86"/>
      <c r="AS128" s="86"/>
      <c r="AT128" s="86"/>
    </row>
    <row r="129" spans="2:46" hidden="1" x14ac:dyDescent="0.3">
      <c r="C129" s="2">
        <f>SUM(D129:S129)</f>
        <v>0</v>
      </c>
      <c r="D129" s="2">
        <f>IF(D122-D123=0,D123,0)</f>
        <v>0</v>
      </c>
      <c r="E129" s="2">
        <f t="shared" ref="E129:S129" si="66">IF(E122-E123=0,E123,0)</f>
        <v>0</v>
      </c>
      <c r="F129" s="2">
        <f t="shared" si="66"/>
        <v>0</v>
      </c>
      <c r="G129" s="2">
        <f t="shared" si="66"/>
        <v>0</v>
      </c>
      <c r="H129" s="2">
        <f t="shared" si="66"/>
        <v>0</v>
      </c>
      <c r="I129" s="2">
        <f t="shared" si="66"/>
        <v>0</v>
      </c>
      <c r="J129" s="2">
        <f t="shared" si="66"/>
        <v>0</v>
      </c>
      <c r="K129" s="2">
        <f t="shared" si="66"/>
        <v>0</v>
      </c>
      <c r="L129" s="2">
        <f t="shared" si="66"/>
        <v>0</v>
      </c>
      <c r="M129" s="2">
        <f t="shared" si="66"/>
        <v>0</v>
      </c>
      <c r="N129" s="2">
        <f t="shared" si="66"/>
        <v>0</v>
      </c>
      <c r="O129" s="2">
        <f t="shared" si="66"/>
        <v>0</v>
      </c>
      <c r="P129" s="2">
        <f t="shared" si="66"/>
        <v>0</v>
      </c>
      <c r="Q129" s="2">
        <f t="shared" si="66"/>
        <v>0</v>
      </c>
      <c r="R129" s="2">
        <f t="shared" si="66"/>
        <v>0</v>
      </c>
      <c r="S129" s="2">
        <f t="shared" si="66"/>
        <v>0</v>
      </c>
      <c r="T129" s="86"/>
      <c r="U129" s="86"/>
      <c r="V129" s="86"/>
      <c r="W129" s="86"/>
      <c r="X129" s="86"/>
      <c r="Y129" s="86"/>
      <c r="Z129" s="86"/>
      <c r="AA129" s="86"/>
      <c r="AB129" s="86"/>
      <c r="AC129" s="86"/>
      <c r="AD129" s="86"/>
      <c r="AE129" s="86"/>
      <c r="AF129" s="86"/>
      <c r="AG129" s="86"/>
      <c r="AH129" s="86"/>
      <c r="AI129" s="86"/>
      <c r="AJ129" s="86"/>
      <c r="AK129" s="86"/>
      <c r="AL129" s="86"/>
      <c r="AM129" s="86"/>
      <c r="AN129" s="86"/>
      <c r="AO129" s="86"/>
      <c r="AP129" s="86"/>
      <c r="AQ129" s="86"/>
      <c r="AR129" s="86"/>
      <c r="AS129" s="86"/>
      <c r="AT129" s="86"/>
    </row>
    <row r="130" spans="2:46" hidden="1" x14ac:dyDescent="0.3">
      <c r="C130" s="2">
        <f>SUM(D130:S130)</f>
        <v>0</v>
      </c>
      <c r="D130" s="2">
        <f>IF(D124-D125=0,D125,0)</f>
        <v>0</v>
      </c>
      <c r="E130" s="2">
        <f t="shared" ref="E130:S130" si="67">IF(E124-E125=0,E125,0)</f>
        <v>0</v>
      </c>
      <c r="F130" s="2">
        <f t="shared" si="67"/>
        <v>0</v>
      </c>
      <c r="G130" s="2">
        <f t="shared" si="67"/>
        <v>0</v>
      </c>
      <c r="H130" s="2">
        <f t="shared" si="67"/>
        <v>0</v>
      </c>
      <c r="I130" s="2">
        <f t="shared" si="67"/>
        <v>0</v>
      </c>
      <c r="J130" s="2">
        <f t="shared" si="67"/>
        <v>0</v>
      </c>
      <c r="K130" s="2">
        <f t="shared" si="67"/>
        <v>0</v>
      </c>
      <c r="L130" s="2">
        <f t="shared" si="67"/>
        <v>0</v>
      </c>
      <c r="M130" s="2">
        <f t="shared" si="67"/>
        <v>0</v>
      </c>
      <c r="N130" s="2">
        <f t="shared" si="67"/>
        <v>0</v>
      </c>
      <c r="O130" s="2">
        <f t="shared" si="67"/>
        <v>0</v>
      </c>
      <c r="P130" s="2">
        <f t="shared" si="67"/>
        <v>0</v>
      </c>
      <c r="Q130" s="2">
        <f t="shared" si="67"/>
        <v>0</v>
      </c>
      <c r="R130" s="2">
        <f t="shared" si="67"/>
        <v>0</v>
      </c>
      <c r="S130" s="2">
        <f t="shared" si="67"/>
        <v>0</v>
      </c>
      <c r="T130" s="86"/>
      <c r="U130" s="86"/>
      <c r="V130" s="86"/>
      <c r="W130" s="86"/>
      <c r="X130" s="86"/>
      <c r="Y130" s="86"/>
      <c r="Z130" s="86"/>
      <c r="AA130" s="86"/>
      <c r="AB130" s="86"/>
      <c r="AC130" s="86"/>
      <c r="AD130" s="86"/>
      <c r="AE130" s="86"/>
      <c r="AF130" s="86"/>
      <c r="AG130" s="86"/>
      <c r="AH130" s="86"/>
      <c r="AI130" s="86"/>
      <c r="AJ130" s="86"/>
      <c r="AK130" s="86"/>
      <c r="AL130" s="86"/>
      <c r="AM130" s="86"/>
      <c r="AN130" s="86"/>
      <c r="AO130" s="86"/>
      <c r="AP130" s="86"/>
      <c r="AQ130" s="86"/>
      <c r="AR130" s="86"/>
      <c r="AS130" s="86"/>
      <c r="AT130" s="86"/>
    </row>
    <row r="131" spans="2:46" ht="14.5" thickBot="1" x14ac:dyDescent="0.35">
      <c r="S131" s="69">
        <f>IF(OR(T143=3,U143=3),1,0)</f>
        <v>0</v>
      </c>
      <c r="T131" s="86"/>
      <c r="U131" s="86"/>
      <c r="V131" s="86"/>
      <c r="W131" s="86"/>
      <c r="X131" s="86"/>
      <c r="Y131" s="86"/>
      <c r="Z131" s="86"/>
      <c r="AA131" s="86"/>
      <c r="AB131" s="86"/>
      <c r="AC131" s="86"/>
      <c r="AD131" s="86"/>
      <c r="AE131" s="86"/>
      <c r="AF131" s="86"/>
      <c r="AG131" s="86"/>
      <c r="AH131" s="86"/>
      <c r="AI131" s="86"/>
      <c r="AJ131" s="86"/>
      <c r="AK131" s="86"/>
      <c r="AL131" s="86"/>
      <c r="AM131" s="86"/>
      <c r="AN131" s="86"/>
      <c r="AO131" s="86"/>
      <c r="AP131" s="86"/>
      <c r="AQ131" s="86"/>
      <c r="AR131" s="86"/>
      <c r="AS131" s="86"/>
      <c r="AT131" s="86"/>
    </row>
    <row r="132" spans="2:46" ht="14.5" thickBot="1" x14ac:dyDescent="0.35">
      <c r="C132" s="24" t="s">
        <v>70</v>
      </c>
      <c r="D132" s="23">
        <v>3</v>
      </c>
      <c r="E132" s="23">
        <v>6</v>
      </c>
      <c r="F132" s="23">
        <v>9</v>
      </c>
      <c r="G132" s="23">
        <v>12</v>
      </c>
      <c r="H132" s="23">
        <v>15</v>
      </c>
      <c r="I132" s="23">
        <v>18</v>
      </c>
      <c r="J132" s="23">
        <v>21</v>
      </c>
      <c r="K132" s="23">
        <v>24</v>
      </c>
      <c r="L132" s="23">
        <v>27</v>
      </c>
      <c r="M132" s="23">
        <v>30</v>
      </c>
      <c r="N132" s="23">
        <v>33</v>
      </c>
      <c r="O132" s="23">
        <v>36</v>
      </c>
      <c r="P132" s="23">
        <v>39</v>
      </c>
      <c r="Q132" s="23">
        <v>42</v>
      </c>
      <c r="R132" s="23">
        <v>45</v>
      </c>
      <c r="S132" s="23">
        <v>48</v>
      </c>
      <c r="T132" s="86" t="s">
        <v>41</v>
      </c>
      <c r="U132" s="86" t="s">
        <v>42</v>
      </c>
      <c r="V132" s="86" t="s">
        <v>26</v>
      </c>
      <c r="W132" s="86" t="s">
        <v>27</v>
      </c>
      <c r="X132" s="86" t="s">
        <v>28</v>
      </c>
      <c r="Y132" s="86" t="s">
        <v>45</v>
      </c>
      <c r="Z132" s="86" t="s">
        <v>46</v>
      </c>
      <c r="AA132" s="86" t="s">
        <v>47</v>
      </c>
      <c r="AB132" s="86" t="s">
        <v>49</v>
      </c>
      <c r="AC132" s="86" t="s">
        <v>50</v>
      </c>
      <c r="AD132" s="87"/>
      <c r="AE132" s="87"/>
      <c r="AF132" s="86"/>
      <c r="AG132" s="86" t="s">
        <v>51</v>
      </c>
      <c r="AH132" s="86" t="s">
        <v>52</v>
      </c>
      <c r="AI132" s="86" t="s">
        <v>53</v>
      </c>
      <c r="AJ132" s="86"/>
      <c r="AK132" s="86"/>
      <c r="AL132" s="86"/>
      <c r="AM132" s="86"/>
      <c r="AN132" s="86"/>
      <c r="AO132" s="86"/>
      <c r="AP132" s="86"/>
      <c r="AQ132" s="86"/>
      <c r="AR132" s="86"/>
      <c r="AS132" s="86"/>
      <c r="AT132" s="86"/>
    </row>
    <row r="133" spans="2:46" ht="14.5" thickBot="1" x14ac:dyDescent="0.35">
      <c r="B133" s="32" t="str">
        <f>IF(SUM(D134:S134)=501,"Darts","")</f>
        <v/>
      </c>
      <c r="C133" s="22"/>
      <c r="D133" s="28">
        <v>501</v>
      </c>
      <c r="E133" s="29">
        <f>IF(D134="",0,D133-D134)</f>
        <v>0</v>
      </c>
      <c r="F133" s="29">
        <f t="shared" ref="F133:S133" si="68">IF(E134="",0,E133-E134)</f>
        <v>0</v>
      </c>
      <c r="G133" s="29">
        <f t="shared" si="68"/>
        <v>0</v>
      </c>
      <c r="H133" s="29">
        <f t="shared" si="68"/>
        <v>0</v>
      </c>
      <c r="I133" s="29">
        <f t="shared" si="68"/>
        <v>0</v>
      </c>
      <c r="J133" s="29">
        <f t="shared" si="68"/>
        <v>0</v>
      </c>
      <c r="K133" s="29">
        <f t="shared" si="68"/>
        <v>0</v>
      </c>
      <c r="L133" s="29">
        <f t="shared" si="68"/>
        <v>0</v>
      </c>
      <c r="M133" s="29">
        <f t="shared" si="68"/>
        <v>0</v>
      </c>
      <c r="N133" s="29">
        <f t="shared" si="68"/>
        <v>0</v>
      </c>
      <c r="O133" s="29">
        <f t="shared" si="68"/>
        <v>0</v>
      </c>
      <c r="P133" s="29">
        <f t="shared" si="68"/>
        <v>0</v>
      </c>
      <c r="Q133" s="29">
        <f t="shared" si="68"/>
        <v>0</v>
      </c>
      <c r="R133" s="29">
        <f t="shared" si="68"/>
        <v>0</v>
      </c>
      <c r="S133" s="29">
        <f t="shared" si="68"/>
        <v>0</v>
      </c>
      <c r="T133" s="86"/>
      <c r="U133" s="86"/>
      <c r="V133" s="86"/>
      <c r="W133" s="86"/>
      <c r="X133" s="86"/>
      <c r="Y133" s="86"/>
      <c r="Z133" s="86"/>
      <c r="AA133" s="86"/>
      <c r="AB133" s="86"/>
      <c r="AC133" s="86"/>
      <c r="AD133" s="87">
        <f>IF(OR(OR(T143&lt;0,T143&gt;3),OR(U143&lt;0,U143&gt;3)),1,0)</f>
        <v>0</v>
      </c>
      <c r="AE133" s="87" t="s">
        <v>131</v>
      </c>
      <c r="AF133" s="86" t="s">
        <v>43</v>
      </c>
      <c r="AG133" s="86">
        <f>IF(OR(B134=1,B134=2,B134=3),B134-3,0)</f>
        <v>0</v>
      </c>
      <c r="AH133" s="86"/>
      <c r="AI133" s="86"/>
      <c r="AJ133" s="86" t="s">
        <v>28</v>
      </c>
      <c r="AK133" s="86" t="s">
        <v>27</v>
      </c>
      <c r="AL133" s="86" t="s">
        <v>26</v>
      </c>
      <c r="AM133" s="86"/>
      <c r="AN133" s="86"/>
      <c r="AO133" s="86"/>
      <c r="AP133" s="86"/>
      <c r="AQ133" s="86"/>
      <c r="AR133" s="86"/>
      <c r="AS133" s="86"/>
      <c r="AT133" s="86"/>
    </row>
    <row r="134" spans="2:46" ht="14.5" thickBot="1" x14ac:dyDescent="0.35">
      <c r="B134" s="66"/>
      <c r="C134" s="25" t="s">
        <v>39</v>
      </c>
      <c r="D134" s="67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86">
        <f>IF(OR(B134=1,B134=2,B134=3),1,0)</f>
        <v>0</v>
      </c>
      <c r="U134" s="86">
        <f>IF(UPPER(B134)="L",1,0)</f>
        <v>0</v>
      </c>
      <c r="V134" s="88">
        <f>COUNTIF($D134:$S134,"&gt;99")-($X134+W134)</f>
        <v>0</v>
      </c>
      <c r="W134" s="88">
        <f>COUNTIF($D134:$S134,"&gt;139")-$X134</f>
        <v>0</v>
      </c>
      <c r="X134" s="86">
        <f>COUNTIF($D134:$S134,"&gt;169")</f>
        <v>0</v>
      </c>
      <c r="Y134" s="86"/>
      <c r="Z134" s="86">
        <f>IF(AND(ISBLANK(B134),SUM(D134:S134)=0),1,0)</f>
        <v>1</v>
      </c>
      <c r="AA134" s="86"/>
      <c r="AB134" s="86">
        <f>IF(OR(AND(T134=1,NOT(SUM(D134:S134)=501)),AND(U134=1,SUM(D134:S134)=501)),1,0)</f>
        <v>0</v>
      </c>
      <c r="AC134" s="86">
        <f>((16-COUNTBLANK(D134:S134))*3)+AG133</f>
        <v>0</v>
      </c>
      <c r="AD134" s="87">
        <f>IF(SUM(AA140:AA142)&gt;0,1,0)</f>
        <v>0</v>
      </c>
      <c r="AE134" s="87" t="s">
        <v>132</v>
      </c>
      <c r="AF134" s="86" t="s">
        <v>44</v>
      </c>
      <c r="AG134" s="86"/>
      <c r="AH134" s="86">
        <f>V134+2.00001*W134+3.001*X134</f>
        <v>0</v>
      </c>
      <c r="AI134" s="86">
        <f>LARGE(AH134:AH142,1)</f>
        <v>0</v>
      </c>
      <c r="AJ134" s="86">
        <f>ROUND((AI134-ROUND(AI134,0))*1000,0)</f>
        <v>0</v>
      </c>
      <c r="AK134" s="86">
        <f>(AI134-ROUND(AI134,3))*100000</f>
        <v>0</v>
      </c>
      <c r="AL134" s="86">
        <f>ROUND(AI134,0)-(2*AK134)-(3*AJ134)</f>
        <v>0</v>
      </c>
      <c r="AM134" s="86">
        <f>IF(T134=1,AC134,0)</f>
        <v>0</v>
      </c>
      <c r="AN134" s="86"/>
      <c r="AO134" s="86"/>
      <c r="AP134" s="86"/>
      <c r="AQ134" s="86"/>
      <c r="AR134" s="86"/>
      <c r="AS134" s="86"/>
      <c r="AT134" s="86"/>
    </row>
    <row r="135" spans="2:46" ht="14.5" thickBot="1" x14ac:dyDescent="0.35">
      <c r="B135" s="32" t="str">
        <f>IF(SUM(D136:S136)=501,"Darts","")</f>
        <v/>
      </c>
      <c r="C135" s="25"/>
      <c r="D135" s="29">
        <v>501</v>
      </c>
      <c r="E135" s="29">
        <f>IF(D136="",0,D135-D136)</f>
        <v>0</v>
      </c>
      <c r="F135" s="29">
        <f t="shared" ref="F135:S135" si="69">IF(E136="",0,E135-E136)</f>
        <v>0</v>
      </c>
      <c r="G135" s="29">
        <f t="shared" si="69"/>
        <v>0</v>
      </c>
      <c r="H135" s="29">
        <f t="shared" si="69"/>
        <v>0</v>
      </c>
      <c r="I135" s="29">
        <f t="shared" si="69"/>
        <v>0</v>
      </c>
      <c r="J135" s="29">
        <f t="shared" si="69"/>
        <v>0</v>
      </c>
      <c r="K135" s="29">
        <f t="shared" si="69"/>
        <v>0</v>
      </c>
      <c r="L135" s="29">
        <f t="shared" si="69"/>
        <v>0</v>
      </c>
      <c r="M135" s="29">
        <f t="shared" si="69"/>
        <v>0</v>
      </c>
      <c r="N135" s="29">
        <f t="shared" si="69"/>
        <v>0</v>
      </c>
      <c r="O135" s="29">
        <f t="shared" si="69"/>
        <v>0</v>
      </c>
      <c r="P135" s="29">
        <f t="shared" si="69"/>
        <v>0</v>
      </c>
      <c r="Q135" s="29">
        <f t="shared" si="69"/>
        <v>0</v>
      </c>
      <c r="R135" s="29">
        <f t="shared" si="69"/>
        <v>0</v>
      </c>
      <c r="S135" s="29">
        <f t="shared" si="69"/>
        <v>0</v>
      </c>
      <c r="T135" s="86"/>
      <c r="U135" s="86"/>
      <c r="V135" s="86"/>
      <c r="W135" s="86"/>
      <c r="X135" s="86"/>
      <c r="Y135" s="86"/>
      <c r="Z135" s="86"/>
      <c r="AA135" s="86"/>
      <c r="AB135" s="86"/>
      <c r="AC135" s="86"/>
      <c r="AD135" s="87">
        <f>IF(SUM(AB134:AB142)&gt;0,1,0)</f>
        <v>0</v>
      </c>
      <c r="AE135" s="87" t="s">
        <v>133</v>
      </c>
      <c r="AF135" s="86" t="s">
        <v>48</v>
      </c>
      <c r="AG135" s="86">
        <f>IF(OR(B136=1,B136=2,B136=3),B136-3,0)</f>
        <v>0</v>
      </c>
      <c r="AH135" s="86"/>
      <c r="AI135" s="86"/>
      <c r="AJ135" s="86"/>
      <c r="AK135" s="86"/>
      <c r="AL135" s="86"/>
      <c r="AM135" s="86"/>
      <c r="AN135" s="86"/>
      <c r="AO135" s="86"/>
      <c r="AP135" s="86"/>
      <c r="AQ135" s="86"/>
      <c r="AR135" s="86"/>
      <c r="AS135" s="86"/>
      <c r="AT135" s="86"/>
    </row>
    <row r="136" spans="2:46" ht="14.5" thickBot="1" x14ac:dyDescent="0.35">
      <c r="B136" s="66"/>
      <c r="C136" s="30" t="str">
        <f>IF(ISBLANK(C20),"",C20)</f>
        <v/>
      </c>
      <c r="D136" s="67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86">
        <f>IF(OR(B136=1,B136=2,B136=3),1,0)</f>
        <v>0</v>
      </c>
      <c r="U136" s="86">
        <f>IF(UPPER(B136)="L",1,0)</f>
        <v>0</v>
      </c>
      <c r="V136" s="88">
        <f>COUNTIF($D136:$S136,"&gt;99")-($X136+W136)</f>
        <v>0</v>
      </c>
      <c r="W136" s="88">
        <f>COUNTIF($D136:$S136,"&gt;139")-$X136</f>
        <v>0</v>
      </c>
      <c r="X136" s="86">
        <f>COUNTIF($D136:$S136,"&gt;169")</f>
        <v>0</v>
      </c>
      <c r="Y136" s="86"/>
      <c r="Z136" s="86">
        <f>IF(AND(ISBLANK(B136),SUM(D136:S136)=0),1,0)</f>
        <v>1</v>
      </c>
      <c r="AA136" s="86"/>
      <c r="AB136" s="86">
        <f>IF(OR(AND(T136=1,NOT(SUM(D136:S136)=501)),AND(U136=1,SUM(D136:S136)=501)),1,0)</f>
        <v>0</v>
      </c>
      <c r="AC136" s="86">
        <f>((16-COUNTBLANK(D136:S136))*3)+AG135</f>
        <v>0</v>
      </c>
      <c r="AD136" s="87">
        <f>IF((IF(OR(ISBLANK(B134),B134=1,B134=2,B134=3,B134="L"),0,1)+IF(OR(ISBLANK(B136),B136=1,B136=2,B136=3,B136="L"),0,1)+IF(OR(ISBLANK(B138),B138=1,B138=2,B138=3,B138="L"),0,1)+IF(OR(ISBLANK(B140),B140=1,B140=2,B140=3,B140="L"),0,1)+IF(OR(ISBLANK(B142),B142=1,B142=2,B142=3,B142="L"),0,1))&gt;0,1,0)</f>
        <v>0</v>
      </c>
      <c r="AE136" s="87" t="s">
        <v>133</v>
      </c>
      <c r="AF136" s="86" t="s">
        <v>62</v>
      </c>
      <c r="AG136" s="86"/>
      <c r="AH136" s="86">
        <f>V136+2.00001*W136+3.001*X136</f>
        <v>0</v>
      </c>
      <c r="AI136" s="86">
        <f>LARGE(AH134:AH142,2)</f>
        <v>0</v>
      </c>
      <c r="AJ136" s="86">
        <f>ROUND((AI136-ROUND(AI136,0))*1000,0)</f>
        <v>0</v>
      </c>
      <c r="AK136" s="86">
        <f>(AI136-ROUND(AI136,3))*100000</f>
        <v>0</v>
      </c>
      <c r="AL136" s="86">
        <f>ROUND(AI136,0)-(2*AK136)-(3*AJ136)</f>
        <v>0</v>
      </c>
      <c r="AM136" s="86">
        <f>IF(T136=1,AC136,0)</f>
        <v>0</v>
      </c>
      <c r="AN136" s="86"/>
      <c r="AO136" s="86"/>
      <c r="AP136" s="86"/>
      <c r="AQ136" s="86"/>
      <c r="AR136" s="86"/>
      <c r="AS136" s="86"/>
      <c r="AT136" s="86"/>
    </row>
    <row r="137" spans="2:46" ht="14.5" thickBot="1" x14ac:dyDescent="0.35">
      <c r="B137" s="32" t="str">
        <f>IF(SUM(D138:S138)=501,"Darts","")</f>
        <v/>
      </c>
      <c r="C137" s="25"/>
      <c r="D137" s="28">
        <v>501</v>
      </c>
      <c r="E137" s="29">
        <f>IF(D138="",0,D137-D138)</f>
        <v>0</v>
      </c>
      <c r="F137" s="29">
        <f t="shared" ref="F137:S137" si="70">IF(E138="",0,E137-E138)</f>
        <v>0</v>
      </c>
      <c r="G137" s="29">
        <f t="shared" si="70"/>
        <v>0</v>
      </c>
      <c r="H137" s="29">
        <f t="shared" si="70"/>
        <v>0</v>
      </c>
      <c r="I137" s="29">
        <f t="shared" si="70"/>
        <v>0</v>
      </c>
      <c r="J137" s="29">
        <f t="shared" si="70"/>
        <v>0</v>
      </c>
      <c r="K137" s="29">
        <f t="shared" si="70"/>
        <v>0</v>
      </c>
      <c r="L137" s="29">
        <f t="shared" si="70"/>
        <v>0</v>
      </c>
      <c r="M137" s="29">
        <f t="shared" si="70"/>
        <v>0</v>
      </c>
      <c r="N137" s="29">
        <f t="shared" si="70"/>
        <v>0</v>
      </c>
      <c r="O137" s="29">
        <f t="shared" si="70"/>
        <v>0</v>
      </c>
      <c r="P137" s="29">
        <f t="shared" si="70"/>
        <v>0</v>
      </c>
      <c r="Q137" s="29">
        <f t="shared" si="70"/>
        <v>0</v>
      </c>
      <c r="R137" s="29">
        <f t="shared" si="70"/>
        <v>0</v>
      </c>
      <c r="S137" s="29">
        <f t="shared" si="70"/>
        <v>0</v>
      </c>
      <c r="T137" s="86"/>
      <c r="U137" s="86"/>
      <c r="V137" s="86"/>
      <c r="W137" s="86"/>
      <c r="X137" s="86"/>
      <c r="Y137" s="86"/>
      <c r="Z137" s="86"/>
      <c r="AA137" s="86"/>
      <c r="AB137" s="86"/>
      <c r="AC137" s="86"/>
      <c r="AD137" s="87">
        <f>IF(OR(AND(B134="L",C143&gt;0),AND(B136="L",C144&gt;0),AND(B138="L",C145&gt;0),AND(B140="L",C146&gt;0),AND(B142="L",C147&gt;0)),1,0)</f>
        <v>0</v>
      </c>
      <c r="AE137" s="87" t="s">
        <v>133</v>
      </c>
      <c r="AF137" s="86" t="s">
        <v>66</v>
      </c>
      <c r="AG137" s="86">
        <f>IF(OR(B138=1,B138=2,B138=3),B138-3,0)</f>
        <v>0</v>
      </c>
      <c r="AH137" s="86"/>
      <c r="AI137" s="86"/>
      <c r="AJ137" s="86"/>
      <c r="AK137" s="86"/>
      <c r="AL137" s="86"/>
      <c r="AM137" s="86"/>
      <c r="AN137" s="86"/>
      <c r="AO137" s="86"/>
      <c r="AP137" s="86"/>
      <c r="AQ137" s="86"/>
      <c r="AR137" s="86"/>
      <c r="AS137" s="86"/>
      <c r="AT137" s="86"/>
    </row>
    <row r="138" spans="2:46" ht="14.5" thickBot="1" x14ac:dyDescent="0.35">
      <c r="B138" s="66"/>
      <c r="C138" s="26"/>
      <c r="D138" s="67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86">
        <f>IF(OR(B138=1,B138=2,B138=3),1,0)</f>
        <v>0</v>
      </c>
      <c r="U138" s="86">
        <f>IF(UPPER(B138)="L",1,0)</f>
        <v>0</v>
      </c>
      <c r="V138" s="88">
        <f>COUNTIF($D138:$S138,"&gt;99")-($X138+W138)</f>
        <v>0</v>
      </c>
      <c r="W138" s="88">
        <f>COUNTIF($D138:$S138,"&gt;139")-$X138</f>
        <v>0</v>
      </c>
      <c r="X138" s="86">
        <f>COUNTIF($D138:$S138,"&gt;169")</f>
        <v>0</v>
      </c>
      <c r="Y138" s="86">
        <f>IF(OR(SUM(T134:T138)=3,SUM(U134:U138)=3),1,0)</f>
        <v>0</v>
      </c>
      <c r="Z138" s="86">
        <f>IF(AND(ISBLANK(B138),SUM(D138:S138)=0),1,0)</f>
        <v>1</v>
      </c>
      <c r="AA138" s="86"/>
      <c r="AB138" s="86">
        <f>IF(OR(AND(T138=1,NOT(SUM(D138:S138)=501)),AND(U138=1,SUM(D138:S138)=501)),1,0)</f>
        <v>0</v>
      </c>
      <c r="AC138" s="86">
        <f>((16-COUNTBLANK(D138:S138))*3)+AG137</f>
        <v>0</v>
      </c>
      <c r="AD138" s="87">
        <f>IF(OR(AND(ISNUMBER(B134),C143=0),AND(ISNUMBER(B136),C144=0),AND(ISNUMBER(B138),C145=0),AND(ISNUMBER(B140),C146=0),AND(ISNUMBER(B142),C147=0)),1,0)</f>
        <v>0</v>
      </c>
      <c r="AE138" s="87" t="s">
        <v>133</v>
      </c>
      <c r="AF138" s="86" t="s">
        <v>63</v>
      </c>
      <c r="AG138" s="86"/>
      <c r="AH138" s="86">
        <f>V138+2.00001*W138+3.001*X138</f>
        <v>0</v>
      </c>
      <c r="AI138" s="86">
        <f>LARGE(AH134:AH142,3)</f>
        <v>0</v>
      </c>
      <c r="AJ138" s="86">
        <f>ROUND((AI138-ROUND(AI138,0))*1000,0)</f>
        <v>0</v>
      </c>
      <c r="AK138" s="86">
        <f>(AI138-ROUND(AI138,3))*100000</f>
        <v>0</v>
      </c>
      <c r="AL138" s="86">
        <f>ROUND(AI138,0)-(2*AK138)-(3*AJ138)</f>
        <v>0</v>
      </c>
      <c r="AM138" s="86">
        <f>IF(T138=1,AC138,0)</f>
        <v>0</v>
      </c>
      <c r="AN138" s="86"/>
      <c r="AO138" s="86"/>
      <c r="AP138" s="86"/>
      <c r="AQ138" s="86"/>
      <c r="AR138" s="86"/>
      <c r="AS138" s="86"/>
      <c r="AT138" s="86"/>
    </row>
    <row r="139" spans="2:46" ht="14.5" thickBot="1" x14ac:dyDescent="0.35">
      <c r="B139" s="32" t="str">
        <f>IF(SUM(D140:S140)=501,"Darts","")</f>
        <v/>
      </c>
      <c r="C139" s="22" t="s">
        <v>40</v>
      </c>
      <c r="D139" s="28">
        <v>501</v>
      </c>
      <c r="E139" s="29">
        <f>IF(D140="",0,D139-D140)</f>
        <v>0</v>
      </c>
      <c r="F139" s="29">
        <f t="shared" ref="F139:S139" si="71">IF(E140="",0,E139-E140)</f>
        <v>0</v>
      </c>
      <c r="G139" s="29">
        <f t="shared" si="71"/>
        <v>0</v>
      </c>
      <c r="H139" s="29">
        <f t="shared" si="71"/>
        <v>0</v>
      </c>
      <c r="I139" s="29">
        <f t="shared" si="71"/>
        <v>0</v>
      </c>
      <c r="J139" s="29">
        <f t="shared" si="71"/>
        <v>0</v>
      </c>
      <c r="K139" s="29">
        <f t="shared" si="71"/>
        <v>0</v>
      </c>
      <c r="L139" s="29">
        <f t="shared" si="71"/>
        <v>0</v>
      </c>
      <c r="M139" s="29">
        <f t="shared" si="71"/>
        <v>0</v>
      </c>
      <c r="N139" s="29">
        <f t="shared" si="71"/>
        <v>0</v>
      </c>
      <c r="O139" s="29">
        <f t="shared" si="71"/>
        <v>0</v>
      </c>
      <c r="P139" s="29">
        <f t="shared" si="71"/>
        <v>0</v>
      </c>
      <c r="Q139" s="29">
        <f t="shared" si="71"/>
        <v>0</v>
      </c>
      <c r="R139" s="29">
        <f t="shared" si="71"/>
        <v>0</v>
      </c>
      <c r="S139" s="29">
        <f t="shared" si="71"/>
        <v>0</v>
      </c>
      <c r="T139" s="86"/>
      <c r="U139" s="86"/>
      <c r="V139" s="86"/>
      <c r="W139" s="86"/>
      <c r="X139" s="86"/>
      <c r="Y139" s="86"/>
      <c r="Z139" s="86"/>
      <c r="AA139" s="86"/>
      <c r="AB139" s="86"/>
      <c r="AC139" s="86"/>
      <c r="AD139" s="87"/>
      <c r="AE139" s="87"/>
      <c r="AF139" s="86"/>
      <c r="AG139" s="86">
        <f>IF(OR(B140=1,B140=2,B140=3),B140-3,0)</f>
        <v>0</v>
      </c>
      <c r="AH139" s="86"/>
      <c r="AI139" s="86"/>
      <c r="AJ139" s="86"/>
      <c r="AK139" s="86"/>
      <c r="AL139" s="86"/>
      <c r="AM139" s="86"/>
      <c r="AN139" s="86"/>
      <c r="AO139" s="86"/>
      <c r="AP139" s="86"/>
      <c r="AQ139" s="86"/>
      <c r="AR139" s="86"/>
      <c r="AS139" s="86"/>
      <c r="AT139" s="86"/>
    </row>
    <row r="140" spans="2:46" ht="14.5" thickBot="1" x14ac:dyDescent="0.35">
      <c r="B140" s="66"/>
      <c r="C140" s="27" t="str">
        <f>IF(S131=1,IF(T143=3,"WON","LOST"),"")</f>
        <v/>
      </c>
      <c r="D140" s="67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86">
        <f>IF(OR(B140=1,B140=2,B140=3),1,0)</f>
        <v>0</v>
      </c>
      <c r="U140" s="86">
        <f>IF(UPPER(B140)="L",1,0)</f>
        <v>0</v>
      </c>
      <c r="V140" s="88">
        <f>COUNTIF($D140:$S140,"&gt;99")-($X140+W140)</f>
        <v>0</v>
      </c>
      <c r="W140" s="88">
        <f>COUNTIF($D140:$S140,"&gt;139")-$X140</f>
        <v>0</v>
      </c>
      <c r="X140" s="86">
        <f>COUNTIF($D140:$S140,"&gt;169")</f>
        <v>0</v>
      </c>
      <c r="Y140" s="86">
        <f>IF(AND(OR(SUM(T134:T140)=3,SUM(U134:U140)=3),Y138=0),1,0)</f>
        <v>0</v>
      </c>
      <c r="Z140" s="86">
        <f>IF(AND(ISBLANK(B140),SUM(D140:S140)=0),1,0)</f>
        <v>1</v>
      </c>
      <c r="AA140" s="86">
        <f>IF(AND(Y138=1,Y140=0,Z140=0),1,0)</f>
        <v>0</v>
      </c>
      <c r="AB140" s="86">
        <f>IF(OR(AND(T140=1,NOT(SUM(D140:S140)=501)),AND(U140=1,SUM(D140:S140)=501)),1,0)</f>
        <v>0</v>
      </c>
      <c r="AC140" s="86">
        <f>((16-COUNTBLANK(D140:S140))*3)+AG139</f>
        <v>0</v>
      </c>
      <c r="AD140" s="87"/>
      <c r="AE140" s="87"/>
      <c r="AF140" s="86"/>
      <c r="AG140" s="86"/>
      <c r="AH140" s="86">
        <f>V140+2.00001*W140+3.001*X140</f>
        <v>0</v>
      </c>
      <c r="AI140" s="86" t="s">
        <v>54</v>
      </c>
      <c r="AJ140" s="86">
        <f>SUM(AJ134:AJ138)</f>
        <v>0</v>
      </c>
      <c r="AK140" s="86">
        <f>SUM(AK134:AK138)</f>
        <v>0</v>
      </c>
      <c r="AL140" s="86">
        <f>SUM(AL134:AL138)</f>
        <v>0</v>
      </c>
      <c r="AM140" s="86">
        <f>IF(T140=1,AC140,0)</f>
        <v>0</v>
      </c>
      <c r="AN140" s="86"/>
      <c r="AO140" s="86"/>
      <c r="AP140" s="86"/>
      <c r="AQ140" s="86"/>
      <c r="AR140" s="86"/>
      <c r="AS140" s="86"/>
      <c r="AT140" s="86"/>
    </row>
    <row r="141" spans="2:46" ht="14.5" thickBot="1" x14ac:dyDescent="0.35">
      <c r="B141" s="32" t="str">
        <f>IF(SUM(D142:S142)=501,"Darts","")</f>
        <v/>
      </c>
      <c r="C141" s="27" t="str">
        <f>IF(OR(S131=1,A1=1),ROUND(SUM(D134:S134,D136:S136,D138:S138,D140:S140,D142:S142)/SUM(AC134:AC142),2),"")</f>
        <v/>
      </c>
      <c r="D141" s="28">
        <v>501</v>
      </c>
      <c r="E141" s="29">
        <f>IF(D142="",0,D141-D142)</f>
        <v>0</v>
      </c>
      <c r="F141" s="29">
        <f t="shared" ref="F141:S141" si="72">IF(E142="",0,E141-E142)</f>
        <v>0</v>
      </c>
      <c r="G141" s="29">
        <f t="shared" si="72"/>
        <v>0</v>
      </c>
      <c r="H141" s="29">
        <f t="shared" si="72"/>
        <v>0</v>
      </c>
      <c r="I141" s="29">
        <f t="shared" si="72"/>
        <v>0</v>
      </c>
      <c r="J141" s="29">
        <f t="shared" si="72"/>
        <v>0</v>
      </c>
      <c r="K141" s="29">
        <f t="shared" si="72"/>
        <v>0</v>
      </c>
      <c r="L141" s="29">
        <f t="shared" si="72"/>
        <v>0</v>
      </c>
      <c r="M141" s="29">
        <f t="shared" si="72"/>
        <v>0</v>
      </c>
      <c r="N141" s="29">
        <f t="shared" si="72"/>
        <v>0</v>
      </c>
      <c r="O141" s="29">
        <f t="shared" si="72"/>
        <v>0</v>
      </c>
      <c r="P141" s="29">
        <f t="shared" si="72"/>
        <v>0</v>
      </c>
      <c r="Q141" s="29">
        <f t="shared" si="72"/>
        <v>0</v>
      </c>
      <c r="R141" s="29">
        <f t="shared" si="72"/>
        <v>0</v>
      </c>
      <c r="S141" s="29">
        <f t="shared" si="72"/>
        <v>0</v>
      </c>
      <c r="T141" s="86"/>
      <c r="U141" s="86"/>
      <c r="V141" s="86"/>
      <c r="W141" s="86"/>
      <c r="X141" s="86"/>
      <c r="Y141" s="86"/>
      <c r="Z141" s="86"/>
      <c r="AA141" s="86"/>
      <c r="AB141" s="86"/>
      <c r="AC141" s="86"/>
      <c r="AD141" s="87"/>
      <c r="AE141" s="87"/>
      <c r="AF141" s="86"/>
      <c r="AG141" s="86">
        <f>IF(OR(B142=1,B142=2,B142=3),B142-3,0)</f>
        <v>0</v>
      </c>
      <c r="AH141" s="86"/>
      <c r="AI141" s="86"/>
      <c r="AJ141" s="86"/>
      <c r="AK141" s="86"/>
      <c r="AL141" s="86"/>
      <c r="AM141" s="86"/>
      <c r="AN141" s="86"/>
      <c r="AO141" s="86"/>
      <c r="AP141" s="86"/>
      <c r="AQ141" s="86"/>
      <c r="AR141" s="86"/>
      <c r="AS141" s="86"/>
      <c r="AT141" s="86"/>
    </row>
    <row r="142" spans="2:46" ht="14.5" thickBot="1" x14ac:dyDescent="0.35">
      <c r="B142" s="66"/>
      <c r="C142" s="26"/>
      <c r="D142" s="67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86">
        <f>IF(OR(B142=1,B142=2,B142=3),1,0)</f>
        <v>0</v>
      </c>
      <c r="U142" s="86">
        <f>IF(UPPER(B142)="L",1,0)</f>
        <v>0</v>
      </c>
      <c r="V142" s="88">
        <f>COUNTIF($D142:$S142,"&gt;99")-($X142+W142)</f>
        <v>0</v>
      </c>
      <c r="W142" s="88">
        <f>COUNTIF($D142:$S142,"&gt;139")-$X142</f>
        <v>0</v>
      </c>
      <c r="X142" s="86">
        <f>COUNTIF($D142:$S142,"&gt;169")</f>
        <v>0</v>
      </c>
      <c r="Y142" s="86">
        <f>IF(AND(OR(SUM(T134:T142)=3,SUM(U134:U142)=3),Y140=0,Y138=0),1,0)</f>
        <v>0</v>
      </c>
      <c r="Z142" s="86">
        <f>IF(AND(ISBLANK(B142),SUM(D142:S142)=0),1,0)</f>
        <v>1</v>
      </c>
      <c r="AA142" s="86">
        <f>IF(AND(Y142=0,Z142=0),1,0)</f>
        <v>0</v>
      </c>
      <c r="AB142" s="86">
        <f>IF(OR(AND(T142=1,NOT(SUM(D142:S142)=501)),AND(U142=1,SUM(D142:S142)=501)),1,0)</f>
        <v>0</v>
      </c>
      <c r="AC142" s="86">
        <f>((16-COUNTBLANK(D142:S142))*3)+AG141</f>
        <v>0</v>
      </c>
      <c r="AD142" s="87"/>
      <c r="AE142" s="87"/>
      <c r="AF142" s="86"/>
      <c r="AG142" s="86"/>
      <c r="AH142" s="86">
        <f>V142+2.00001*W142+3.001*X142</f>
        <v>0</v>
      </c>
      <c r="AI142" s="86"/>
      <c r="AJ142" s="86"/>
      <c r="AK142" s="86"/>
      <c r="AL142" s="86"/>
      <c r="AM142" s="86">
        <f>IF(T142=1,AC142,0)</f>
        <v>0</v>
      </c>
      <c r="AN142" s="86"/>
      <c r="AO142" s="86"/>
      <c r="AP142" s="86"/>
      <c r="AQ142" s="86"/>
      <c r="AR142" s="86"/>
      <c r="AS142" s="86"/>
      <c r="AT142" s="86"/>
    </row>
    <row r="143" spans="2:46" hidden="1" x14ac:dyDescent="0.3">
      <c r="C143" s="2">
        <f>SUM(D143:S143)</f>
        <v>0</v>
      </c>
      <c r="D143" s="2">
        <f>IF(D133-D134=0,D134,0)</f>
        <v>0</v>
      </c>
      <c r="E143" s="2">
        <f t="shared" ref="E143:S143" si="73">IF(E133-E134=0,E134,0)</f>
        <v>0</v>
      </c>
      <c r="F143" s="2">
        <f t="shared" si="73"/>
        <v>0</v>
      </c>
      <c r="G143" s="2">
        <f t="shared" si="73"/>
        <v>0</v>
      </c>
      <c r="H143" s="2">
        <f t="shared" si="73"/>
        <v>0</v>
      </c>
      <c r="I143" s="2">
        <f t="shared" si="73"/>
        <v>0</v>
      </c>
      <c r="J143" s="2">
        <f t="shared" si="73"/>
        <v>0</v>
      </c>
      <c r="K143" s="2">
        <f t="shared" si="73"/>
        <v>0</v>
      </c>
      <c r="L143" s="2">
        <f t="shared" si="73"/>
        <v>0</v>
      </c>
      <c r="M143" s="2">
        <f t="shared" si="73"/>
        <v>0</v>
      </c>
      <c r="N143" s="2">
        <f t="shared" si="73"/>
        <v>0</v>
      </c>
      <c r="O143" s="2">
        <f t="shared" si="73"/>
        <v>0</v>
      </c>
      <c r="P143" s="2">
        <f t="shared" si="73"/>
        <v>0</v>
      </c>
      <c r="Q143" s="2">
        <f t="shared" si="73"/>
        <v>0</v>
      </c>
      <c r="R143" s="2">
        <f t="shared" si="73"/>
        <v>0</v>
      </c>
      <c r="S143" s="2">
        <f t="shared" si="73"/>
        <v>0</v>
      </c>
      <c r="T143" s="86">
        <f>SUM(T134:T142)</f>
        <v>0</v>
      </c>
      <c r="U143" s="86">
        <f>SUM(U134:U142)</f>
        <v>0</v>
      </c>
      <c r="V143" s="86"/>
      <c r="W143" s="86"/>
      <c r="X143" s="86"/>
      <c r="Y143" s="86"/>
      <c r="Z143" s="86"/>
      <c r="AA143" s="86"/>
      <c r="AB143" s="86"/>
      <c r="AC143" s="86"/>
      <c r="AD143" s="86"/>
      <c r="AE143" s="86"/>
      <c r="AF143" s="86"/>
      <c r="AG143" s="86"/>
      <c r="AH143" s="86"/>
      <c r="AI143" s="86"/>
      <c r="AJ143" s="86"/>
      <c r="AK143" s="86"/>
      <c r="AL143" s="86"/>
      <c r="AM143" s="86"/>
      <c r="AN143" s="86"/>
      <c r="AO143" s="86"/>
      <c r="AP143" s="86"/>
      <c r="AQ143" s="86"/>
      <c r="AR143" s="86"/>
      <c r="AS143" s="86"/>
      <c r="AT143" s="86"/>
    </row>
    <row r="144" spans="2:46" hidden="1" x14ac:dyDescent="0.3">
      <c r="C144" s="2">
        <f>SUM(D144:S144)</f>
        <v>0</v>
      </c>
      <c r="D144" s="2">
        <f>IF(D135-D136=0,D136,0)</f>
        <v>0</v>
      </c>
      <c r="E144" s="2">
        <f t="shared" ref="E144:S144" si="74">IF(E135-E136=0,E136,0)</f>
        <v>0</v>
      </c>
      <c r="F144" s="2">
        <f t="shared" si="74"/>
        <v>0</v>
      </c>
      <c r="G144" s="2">
        <f t="shared" si="74"/>
        <v>0</v>
      </c>
      <c r="H144" s="2">
        <f t="shared" si="74"/>
        <v>0</v>
      </c>
      <c r="I144" s="2">
        <f t="shared" si="74"/>
        <v>0</v>
      </c>
      <c r="J144" s="2">
        <f t="shared" si="74"/>
        <v>0</v>
      </c>
      <c r="K144" s="2">
        <f t="shared" si="74"/>
        <v>0</v>
      </c>
      <c r="L144" s="2">
        <f t="shared" si="74"/>
        <v>0</v>
      </c>
      <c r="M144" s="2">
        <f t="shared" si="74"/>
        <v>0</v>
      </c>
      <c r="N144" s="2">
        <f t="shared" si="74"/>
        <v>0</v>
      </c>
      <c r="O144" s="2">
        <f t="shared" si="74"/>
        <v>0</v>
      </c>
      <c r="P144" s="2">
        <f t="shared" si="74"/>
        <v>0</v>
      </c>
      <c r="Q144" s="2">
        <f t="shared" si="74"/>
        <v>0</v>
      </c>
      <c r="R144" s="2">
        <f t="shared" si="74"/>
        <v>0</v>
      </c>
      <c r="S144" s="2">
        <f t="shared" si="74"/>
        <v>0</v>
      </c>
      <c r="T144" s="86"/>
      <c r="U144" s="86"/>
      <c r="V144" s="86"/>
      <c r="W144" s="86"/>
      <c r="X144" s="86"/>
      <c r="Y144" s="86"/>
      <c r="Z144" s="86"/>
      <c r="AA144" s="86"/>
      <c r="AB144" s="86"/>
      <c r="AC144" s="86"/>
      <c r="AD144" s="86"/>
      <c r="AE144" s="86"/>
      <c r="AF144" s="86"/>
      <c r="AG144" s="86"/>
      <c r="AH144" s="86"/>
      <c r="AI144" s="86"/>
      <c r="AJ144" s="86"/>
      <c r="AK144" s="86"/>
      <c r="AL144" s="86"/>
      <c r="AM144" s="86"/>
      <c r="AN144" s="86"/>
      <c r="AO144" s="86"/>
      <c r="AP144" s="86"/>
      <c r="AQ144" s="86"/>
      <c r="AR144" s="86"/>
      <c r="AS144" s="86"/>
      <c r="AT144" s="86"/>
    </row>
    <row r="145" spans="2:46" hidden="1" x14ac:dyDescent="0.3">
      <c r="C145" s="2">
        <f>SUM(D145:S145)</f>
        <v>0</v>
      </c>
      <c r="D145" s="2">
        <f>IF(D137-D138=0,D138,0)</f>
        <v>0</v>
      </c>
      <c r="E145" s="2">
        <f t="shared" ref="E145:S145" si="75">IF(E137-E138=0,E138,0)</f>
        <v>0</v>
      </c>
      <c r="F145" s="2">
        <f t="shared" si="75"/>
        <v>0</v>
      </c>
      <c r="G145" s="2">
        <f t="shared" si="75"/>
        <v>0</v>
      </c>
      <c r="H145" s="2">
        <f t="shared" si="75"/>
        <v>0</v>
      </c>
      <c r="I145" s="2">
        <f t="shared" si="75"/>
        <v>0</v>
      </c>
      <c r="J145" s="2">
        <f t="shared" si="75"/>
        <v>0</v>
      </c>
      <c r="K145" s="2">
        <f t="shared" si="75"/>
        <v>0</v>
      </c>
      <c r="L145" s="2">
        <f t="shared" si="75"/>
        <v>0</v>
      </c>
      <c r="M145" s="2">
        <f t="shared" si="75"/>
        <v>0</v>
      </c>
      <c r="N145" s="2">
        <f t="shared" si="75"/>
        <v>0</v>
      </c>
      <c r="O145" s="2">
        <f t="shared" si="75"/>
        <v>0</v>
      </c>
      <c r="P145" s="2">
        <f t="shared" si="75"/>
        <v>0</v>
      </c>
      <c r="Q145" s="2">
        <f t="shared" si="75"/>
        <v>0</v>
      </c>
      <c r="R145" s="2">
        <f t="shared" si="75"/>
        <v>0</v>
      </c>
      <c r="S145" s="2">
        <f t="shared" si="75"/>
        <v>0</v>
      </c>
      <c r="T145" s="86"/>
      <c r="U145" s="86"/>
      <c r="V145" s="86"/>
      <c r="W145" s="86"/>
      <c r="X145" s="86"/>
      <c r="Y145" s="86"/>
      <c r="Z145" s="86"/>
      <c r="AA145" s="86"/>
      <c r="AB145" s="86"/>
      <c r="AC145" s="86"/>
      <c r="AD145" s="86"/>
      <c r="AE145" s="86"/>
      <c r="AF145" s="86"/>
      <c r="AG145" s="86"/>
      <c r="AH145" s="86"/>
      <c r="AI145" s="86"/>
      <c r="AJ145" s="86"/>
      <c r="AK145" s="86"/>
      <c r="AL145" s="86"/>
      <c r="AM145" s="86"/>
      <c r="AN145" s="86"/>
      <c r="AO145" s="86"/>
      <c r="AP145" s="86"/>
      <c r="AQ145" s="86"/>
      <c r="AR145" s="86"/>
      <c r="AS145" s="86"/>
      <c r="AT145" s="86"/>
    </row>
    <row r="146" spans="2:46" hidden="1" x14ac:dyDescent="0.3">
      <c r="C146" s="2">
        <f>SUM(D146:S146)</f>
        <v>0</v>
      </c>
      <c r="D146" s="2">
        <f>IF(D139-D140=0,D140,0)</f>
        <v>0</v>
      </c>
      <c r="E146" s="2">
        <f t="shared" ref="E146:S146" si="76">IF(E139-E140=0,E140,0)</f>
        <v>0</v>
      </c>
      <c r="F146" s="2">
        <f t="shared" si="76"/>
        <v>0</v>
      </c>
      <c r="G146" s="2">
        <f t="shared" si="76"/>
        <v>0</v>
      </c>
      <c r="H146" s="2">
        <f t="shared" si="76"/>
        <v>0</v>
      </c>
      <c r="I146" s="2">
        <f t="shared" si="76"/>
        <v>0</v>
      </c>
      <c r="J146" s="2">
        <f t="shared" si="76"/>
        <v>0</v>
      </c>
      <c r="K146" s="2">
        <f t="shared" si="76"/>
        <v>0</v>
      </c>
      <c r="L146" s="2">
        <f t="shared" si="76"/>
        <v>0</v>
      </c>
      <c r="M146" s="2">
        <f t="shared" si="76"/>
        <v>0</v>
      </c>
      <c r="N146" s="2">
        <f t="shared" si="76"/>
        <v>0</v>
      </c>
      <c r="O146" s="2">
        <f t="shared" si="76"/>
        <v>0</v>
      </c>
      <c r="P146" s="2">
        <f t="shared" si="76"/>
        <v>0</v>
      </c>
      <c r="Q146" s="2">
        <f t="shared" si="76"/>
        <v>0</v>
      </c>
      <c r="R146" s="2">
        <f t="shared" si="76"/>
        <v>0</v>
      </c>
      <c r="S146" s="2">
        <f t="shared" si="76"/>
        <v>0</v>
      </c>
      <c r="T146" s="86"/>
      <c r="U146" s="86"/>
      <c r="V146" s="86"/>
      <c r="W146" s="86"/>
      <c r="X146" s="86"/>
      <c r="Y146" s="86"/>
      <c r="Z146" s="86"/>
      <c r="AA146" s="86"/>
      <c r="AB146" s="86"/>
      <c r="AC146" s="86"/>
      <c r="AD146" s="86"/>
      <c r="AE146" s="86"/>
      <c r="AF146" s="86"/>
      <c r="AG146" s="86"/>
      <c r="AH146" s="86"/>
      <c r="AI146" s="86"/>
      <c r="AJ146" s="86"/>
      <c r="AK146" s="86"/>
      <c r="AL146" s="86"/>
      <c r="AM146" s="86"/>
      <c r="AN146" s="86"/>
      <c r="AO146" s="86"/>
      <c r="AP146" s="86"/>
      <c r="AQ146" s="86"/>
      <c r="AR146" s="86"/>
      <c r="AS146" s="86"/>
      <c r="AT146" s="86"/>
    </row>
    <row r="147" spans="2:46" hidden="1" x14ac:dyDescent="0.3">
      <c r="C147" s="2">
        <f>SUM(D147:S147)</f>
        <v>0</v>
      </c>
      <c r="D147" s="2">
        <f>IF(D141-D142=0,D142,0)</f>
        <v>0</v>
      </c>
      <c r="E147" s="2">
        <f t="shared" ref="E147:S147" si="77">IF(E141-E142=0,E142,0)</f>
        <v>0</v>
      </c>
      <c r="F147" s="2">
        <f t="shared" si="77"/>
        <v>0</v>
      </c>
      <c r="G147" s="2">
        <f t="shared" si="77"/>
        <v>0</v>
      </c>
      <c r="H147" s="2">
        <f t="shared" si="77"/>
        <v>0</v>
      </c>
      <c r="I147" s="2">
        <f t="shared" si="77"/>
        <v>0</v>
      </c>
      <c r="J147" s="2">
        <f t="shared" si="77"/>
        <v>0</v>
      </c>
      <c r="K147" s="2">
        <f t="shared" si="77"/>
        <v>0</v>
      </c>
      <c r="L147" s="2">
        <f t="shared" si="77"/>
        <v>0</v>
      </c>
      <c r="M147" s="2">
        <f t="shared" si="77"/>
        <v>0</v>
      </c>
      <c r="N147" s="2">
        <f t="shared" si="77"/>
        <v>0</v>
      </c>
      <c r="O147" s="2">
        <f t="shared" si="77"/>
        <v>0</v>
      </c>
      <c r="P147" s="2">
        <f t="shared" si="77"/>
        <v>0</v>
      </c>
      <c r="Q147" s="2">
        <f t="shared" si="77"/>
        <v>0</v>
      </c>
      <c r="R147" s="2">
        <f t="shared" si="77"/>
        <v>0</v>
      </c>
      <c r="S147" s="2">
        <f t="shared" si="77"/>
        <v>0</v>
      </c>
      <c r="T147" s="86"/>
      <c r="U147" s="86"/>
      <c r="V147" s="86"/>
      <c r="W147" s="86"/>
      <c r="X147" s="86"/>
      <c r="Y147" s="86"/>
      <c r="Z147" s="86"/>
      <c r="AA147" s="86"/>
      <c r="AB147" s="86"/>
      <c r="AC147" s="86"/>
      <c r="AD147" s="86"/>
      <c r="AE147" s="86"/>
      <c r="AF147" s="86"/>
      <c r="AG147" s="86"/>
      <c r="AH147" s="86"/>
      <c r="AI147" s="86"/>
      <c r="AJ147" s="86"/>
      <c r="AK147" s="86"/>
      <c r="AL147" s="86"/>
      <c r="AM147" s="86"/>
      <c r="AN147" s="86"/>
      <c r="AO147" s="86"/>
      <c r="AP147" s="86"/>
      <c r="AQ147" s="86"/>
      <c r="AR147" s="86"/>
      <c r="AS147" s="86"/>
      <c r="AT147" s="86"/>
    </row>
    <row r="148" spans="2:46" ht="14.5" thickBot="1" x14ac:dyDescent="0.35">
      <c r="S148" s="69">
        <f>IF(OR(T160=3,U160=3),1,0)</f>
        <v>0</v>
      </c>
      <c r="T148" s="86"/>
      <c r="U148" s="86"/>
      <c r="V148" s="86"/>
      <c r="W148" s="86"/>
      <c r="X148" s="86"/>
      <c r="Y148" s="86"/>
      <c r="Z148" s="86"/>
      <c r="AA148" s="86"/>
      <c r="AB148" s="86"/>
      <c r="AC148" s="86"/>
      <c r="AD148" s="86"/>
      <c r="AE148" s="86"/>
      <c r="AF148" s="86"/>
      <c r="AG148" s="86"/>
      <c r="AH148" s="86"/>
      <c r="AI148" s="86"/>
      <c r="AJ148" s="86"/>
      <c r="AK148" s="86"/>
      <c r="AL148" s="86"/>
      <c r="AM148" s="86"/>
      <c r="AN148" s="86"/>
      <c r="AO148" s="86"/>
      <c r="AP148" s="86"/>
      <c r="AQ148" s="86"/>
      <c r="AR148" s="86"/>
      <c r="AS148" s="86"/>
      <c r="AT148" s="86"/>
    </row>
    <row r="149" spans="2:46" ht="14.5" thickBot="1" x14ac:dyDescent="0.35">
      <c r="C149" s="24" t="s">
        <v>71</v>
      </c>
      <c r="D149" s="23">
        <v>3</v>
      </c>
      <c r="E149" s="23">
        <v>6</v>
      </c>
      <c r="F149" s="23">
        <v>9</v>
      </c>
      <c r="G149" s="23">
        <v>12</v>
      </c>
      <c r="H149" s="23">
        <v>15</v>
      </c>
      <c r="I149" s="23">
        <v>18</v>
      </c>
      <c r="J149" s="23">
        <v>21</v>
      </c>
      <c r="K149" s="23">
        <v>24</v>
      </c>
      <c r="L149" s="23">
        <v>27</v>
      </c>
      <c r="M149" s="23">
        <v>30</v>
      </c>
      <c r="N149" s="23">
        <v>33</v>
      </c>
      <c r="O149" s="23">
        <v>36</v>
      </c>
      <c r="P149" s="23">
        <v>39</v>
      </c>
      <c r="Q149" s="23">
        <v>42</v>
      </c>
      <c r="R149" s="23">
        <v>45</v>
      </c>
      <c r="S149" s="23">
        <v>48</v>
      </c>
      <c r="T149" s="86" t="s">
        <v>41</v>
      </c>
      <c r="U149" s="86" t="s">
        <v>42</v>
      </c>
      <c r="V149" s="86" t="s">
        <v>26</v>
      </c>
      <c r="W149" s="86" t="s">
        <v>27</v>
      </c>
      <c r="X149" s="86" t="s">
        <v>28</v>
      </c>
      <c r="Y149" s="86" t="s">
        <v>45</v>
      </c>
      <c r="Z149" s="86" t="s">
        <v>46</v>
      </c>
      <c r="AA149" s="86" t="s">
        <v>47</v>
      </c>
      <c r="AB149" s="86" t="s">
        <v>49</v>
      </c>
      <c r="AC149" s="86" t="s">
        <v>50</v>
      </c>
      <c r="AD149" s="87"/>
      <c r="AE149" s="87"/>
      <c r="AF149" s="86"/>
      <c r="AG149" s="86" t="s">
        <v>51</v>
      </c>
      <c r="AH149" s="86" t="s">
        <v>52</v>
      </c>
      <c r="AI149" s="86" t="s">
        <v>53</v>
      </c>
      <c r="AJ149" s="86"/>
      <c r="AK149" s="86"/>
      <c r="AL149" s="86"/>
      <c r="AM149" s="86"/>
      <c r="AN149" s="86"/>
      <c r="AO149" s="86"/>
      <c r="AP149" s="86"/>
      <c r="AQ149" s="86"/>
      <c r="AR149" s="86"/>
      <c r="AS149" s="86"/>
      <c r="AT149" s="86"/>
    </row>
    <row r="150" spans="2:46" ht="14.5" thickBot="1" x14ac:dyDescent="0.35">
      <c r="B150" s="32" t="str">
        <f>IF(SUM(D151:S151)=501,"Darts","")</f>
        <v/>
      </c>
      <c r="C150" s="22"/>
      <c r="D150" s="28">
        <v>501</v>
      </c>
      <c r="E150" s="29">
        <f>IF(D151="",0,D150-D151)</f>
        <v>0</v>
      </c>
      <c r="F150" s="29">
        <f t="shared" ref="F150:S150" si="78">IF(E151="",0,E150-E151)</f>
        <v>0</v>
      </c>
      <c r="G150" s="29">
        <f t="shared" si="78"/>
        <v>0</v>
      </c>
      <c r="H150" s="29">
        <f t="shared" si="78"/>
        <v>0</v>
      </c>
      <c r="I150" s="29">
        <f t="shared" si="78"/>
        <v>0</v>
      </c>
      <c r="J150" s="29">
        <f t="shared" si="78"/>
        <v>0</v>
      </c>
      <c r="K150" s="29">
        <f t="shared" si="78"/>
        <v>0</v>
      </c>
      <c r="L150" s="29">
        <f t="shared" si="78"/>
        <v>0</v>
      </c>
      <c r="M150" s="29">
        <f t="shared" si="78"/>
        <v>0</v>
      </c>
      <c r="N150" s="29">
        <f t="shared" si="78"/>
        <v>0</v>
      </c>
      <c r="O150" s="29">
        <f t="shared" si="78"/>
        <v>0</v>
      </c>
      <c r="P150" s="29">
        <f t="shared" si="78"/>
        <v>0</v>
      </c>
      <c r="Q150" s="29">
        <f t="shared" si="78"/>
        <v>0</v>
      </c>
      <c r="R150" s="29">
        <f t="shared" si="78"/>
        <v>0</v>
      </c>
      <c r="S150" s="29">
        <f t="shared" si="78"/>
        <v>0</v>
      </c>
      <c r="T150" s="86"/>
      <c r="U150" s="86"/>
      <c r="V150" s="86"/>
      <c r="W150" s="86"/>
      <c r="X150" s="86"/>
      <c r="Y150" s="86"/>
      <c r="Z150" s="86"/>
      <c r="AA150" s="86"/>
      <c r="AB150" s="86"/>
      <c r="AC150" s="86"/>
      <c r="AD150" s="87">
        <f>IF(OR(OR(T160&lt;0,T160&gt;3),OR(U160&lt;0,U160&gt;3)),1,0)</f>
        <v>0</v>
      </c>
      <c r="AE150" s="87" t="s">
        <v>134</v>
      </c>
      <c r="AF150" s="86" t="s">
        <v>43</v>
      </c>
      <c r="AG150" s="86">
        <f>IF(OR(B151=1,B151=2,B151=3),B151-3,0)</f>
        <v>0</v>
      </c>
      <c r="AH150" s="86"/>
      <c r="AI150" s="86"/>
      <c r="AJ150" s="86" t="s">
        <v>28</v>
      </c>
      <c r="AK150" s="86" t="s">
        <v>27</v>
      </c>
      <c r="AL150" s="86" t="s">
        <v>26</v>
      </c>
      <c r="AM150" s="86"/>
      <c r="AN150" s="86"/>
      <c r="AO150" s="86"/>
      <c r="AP150" s="86"/>
      <c r="AQ150" s="86"/>
      <c r="AR150" s="86"/>
      <c r="AS150" s="86"/>
      <c r="AT150" s="86"/>
    </row>
    <row r="151" spans="2:46" ht="14.5" thickBot="1" x14ac:dyDescent="0.35">
      <c r="B151" s="66"/>
      <c r="C151" s="25" t="s">
        <v>39</v>
      </c>
      <c r="D151" s="67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86">
        <f>IF(OR(B151=1,B151=2,B151=3),1,0)</f>
        <v>0</v>
      </c>
      <c r="U151" s="86">
        <f>IF(UPPER(B151)="L",1,0)</f>
        <v>0</v>
      </c>
      <c r="V151" s="88">
        <f>COUNTIF($D151:$S151,"&gt;99")-($X151+W151)</f>
        <v>0</v>
      </c>
      <c r="W151" s="88">
        <f>COUNTIF($D151:$S151,"&gt;139")-$X151</f>
        <v>0</v>
      </c>
      <c r="X151" s="86">
        <f>COUNTIF($D151:$S151,"&gt;169")</f>
        <v>0</v>
      </c>
      <c r="Y151" s="86"/>
      <c r="Z151" s="86">
        <f>IF(AND(ISBLANK(B151),SUM(D151:S151)=0),1,0)</f>
        <v>1</v>
      </c>
      <c r="AA151" s="86"/>
      <c r="AB151" s="86">
        <f>IF(OR(AND(T151=1,NOT(SUM(D151:S151)=501)),AND(U151=1,SUM(D151:S151)=501)),1,0)</f>
        <v>0</v>
      </c>
      <c r="AC151" s="86">
        <f>((16-COUNTBLANK(D151:S151))*3)+AG150</f>
        <v>0</v>
      </c>
      <c r="AD151" s="87">
        <f>IF(SUM(AA157:AA159)&gt;0,1,0)</f>
        <v>0</v>
      </c>
      <c r="AE151" s="87" t="s">
        <v>135</v>
      </c>
      <c r="AF151" s="86" t="s">
        <v>44</v>
      </c>
      <c r="AG151" s="86"/>
      <c r="AH151" s="86">
        <f>V151+2.00001*W151+3.001*X151</f>
        <v>0</v>
      </c>
      <c r="AI151" s="86">
        <f>LARGE(AH151:AH159,1)</f>
        <v>0</v>
      </c>
      <c r="AJ151" s="86">
        <f>ROUND((AI151-ROUND(AI151,0))*1000,0)</f>
        <v>0</v>
      </c>
      <c r="AK151" s="86">
        <f>(AI151-ROUND(AI151,3))*100000</f>
        <v>0</v>
      </c>
      <c r="AL151" s="86">
        <f>ROUND(AI151,0)-(2*AK151)-(3*AJ151)</f>
        <v>0</v>
      </c>
      <c r="AM151" s="86">
        <f>IF(T151=1,AC151,0)</f>
        <v>0</v>
      </c>
      <c r="AN151" s="86"/>
      <c r="AO151" s="86"/>
      <c r="AP151" s="86"/>
      <c r="AQ151" s="86"/>
      <c r="AR151" s="86"/>
      <c r="AS151" s="86"/>
      <c r="AT151" s="86"/>
    </row>
    <row r="152" spans="2:46" ht="14.5" thickBot="1" x14ac:dyDescent="0.35">
      <c r="B152" s="32" t="str">
        <f>IF(SUM(D153:S153)=501,"Darts","")</f>
        <v/>
      </c>
      <c r="C152" s="25"/>
      <c r="D152" s="29">
        <v>501</v>
      </c>
      <c r="E152" s="29">
        <f>IF(D153="",0,D152-D153)</f>
        <v>0</v>
      </c>
      <c r="F152" s="29">
        <f t="shared" ref="F152:S152" si="79">IF(E153="",0,E152-E153)</f>
        <v>0</v>
      </c>
      <c r="G152" s="29">
        <f t="shared" si="79"/>
        <v>0</v>
      </c>
      <c r="H152" s="29">
        <f t="shared" si="79"/>
        <v>0</v>
      </c>
      <c r="I152" s="29">
        <f t="shared" si="79"/>
        <v>0</v>
      </c>
      <c r="J152" s="29">
        <f t="shared" si="79"/>
        <v>0</v>
      </c>
      <c r="K152" s="29">
        <f t="shared" si="79"/>
        <v>0</v>
      </c>
      <c r="L152" s="29">
        <f t="shared" si="79"/>
        <v>0</v>
      </c>
      <c r="M152" s="29">
        <f t="shared" si="79"/>
        <v>0</v>
      </c>
      <c r="N152" s="29">
        <f t="shared" si="79"/>
        <v>0</v>
      </c>
      <c r="O152" s="29">
        <f t="shared" si="79"/>
        <v>0</v>
      </c>
      <c r="P152" s="29">
        <f t="shared" si="79"/>
        <v>0</v>
      </c>
      <c r="Q152" s="29">
        <f t="shared" si="79"/>
        <v>0</v>
      </c>
      <c r="R152" s="29">
        <f t="shared" si="79"/>
        <v>0</v>
      </c>
      <c r="S152" s="29">
        <f t="shared" si="79"/>
        <v>0</v>
      </c>
      <c r="T152" s="86"/>
      <c r="U152" s="86"/>
      <c r="V152" s="86"/>
      <c r="W152" s="86"/>
      <c r="X152" s="86"/>
      <c r="Y152" s="86"/>
      <c r="Z152" s="86"/>
      <c r="AA152" s="86"/>
      <c r="AB152" s="86"/>
      <c r="AC152" s="86"/>
      <c r="AD152" s="87">
        <f>IF(SUM(AB151:AB159)&gt;0,1,0)</f>
        <v>0</v>
      </c>
      <c r="AE152" s="87" t="s">
        <v>136</v>
      </c>
      <c r="AF152" s="86" t="s">
        <v>48</v>
      </c>
      <c r="AG152" s="86">
        <f>IF(OR(B153=1,B153=2,B153=3),B153-3,0)</f>
        <v>0</v>
      </c>
      <c r="AH152" s="86"/>
      <c r="AI152" s="86"/>
      <c r="AJ152" s="86"/>
      <c r="AK152" s="86"/>
      <c r="AL152" s="86"/>
      <c r="AM152" s="86"/>
      <c r="AN152" s="86"/>
      <c r="AO152" s="86"/>
      <c r="AP152" s="86"/>
      <c r="AQ152" s="86"/>
      <c r="AR152" s="86"/>
      <c r="AS152" s="86"/>
      <c r="AT152" s="86"/>
    </row>
    <row r="153" spans="2:46" ht="14.5" thickBot="1" x14ac:dyDescent="0.35">
      <c r="B153" s="66"/>
      <c r="C153" s="30" t="str">
        <f>IF(ISBLANK(C21),"",C21)</f>
        <v/>
      </c>
      <c r="D153" s="67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86">
        <f>IF(OR(B153=1,B153=2,B153=3),1,0)</f>
        <v>0</v>
      </c>
      <c r="U153" s="86">
        <f>IF(UPPER(B153)="L",1,0)</f>
        <v>0</v>
      </c>
      <c r="V153" s="88">
        <f>COUNTIF($D153:$S153,"&gt;99")-($X153+W153)</f>
        <v>0</v>
      </c>
      <c r="W153" s="88">
        <f>COUNTIF($D153:$S153,"&gt;139")-$X153</f>
        <v>0</v>
      </c>
      <c r="X153" s="86">
        <f>COUNTIF($D153:$S153,"&gt;169")</f>
        <v>0</v>
      </c>
      <c r="Y153" s="86"/>
      <c r="Z153" s="86">
        <f>IF(AND(ISBLANK(B153),SUM(D153:S153)=0),1,0)</f>
        <v>1</v>
      </c>
      <c r="AA153" s="86"/>
      <c r="AB153" s="86">
        <f>IF(OR(AND(T153=1,NOT(SUM(D153:S153)=501)),AND(U153=1,SUM(D153:S153)=501)),1,0)</f>
        <v>0</v>
      </c>
      <c r="AC153" s="86">
        <f>((16-COUNTBLANK(D153:S153))*3)+AG152</f>
        <v>0</v>
      </c>
      <c r="AD153" s="87">
        <f>IF((IF(OR(ISBLANK(B151),B151=1,B151=2,B151=3,B151="L"),0,1)+IF(OR(ISBLANK(B153),B153=1,B153=2,B153=3,B153="L"),0,1)+IF(OR(ISBLANK(B155),B155=1,B155=2,B155=3,B155="L"),0,1)+IF(OR(ISBLANK(B157),B157=1,B157=2,B157=3,B157="L"),0,1)+IF(OR(ISBLANK(B159),B159=1,B159=2,B159=3,B159="L"),0,1))&gt;0,1,0)</f>
        <v>0</v>
      </c>
      <c r="AE153" s="87" t="s">
        <v>136</v>
      </c>
      <c r="AF153" s="86" t="s">
        <v>62</v>
      </c>
      <c r="AG153" s="86"/>
      <c r="AH153" s="86">
        <f>V153+2.00001*W153+3.001*X153</f>
        <v>0</v>
      </c>
      <c r="AI153" s="86">
        <f>LARGE(AH151:AH159,2)</f>
        <v>0</v>
      </c>
      <c r="AJ153" s="86">
        <f>ROUND((AI153-ROUND(AI153,0))*1000,0)</f>
        <v>0</v>
      </c>
      <c r="AK153" s="86">
        <f>(AI153-ROUND(AI153,3))*100000</f>
        <v>0</v>
      </c>
      <c r="AL153" s="86">
        <f>ROUND(AI153,0)-(2*AK153)-(3*AJ153)</f>
        <v>0</v>
      </c>
      <c r="AM153" s="86">
        <f>IF(T153=1,AC153,0)</f>
        <v>0</v>
      </c>
      <c r="AN153" s="86"/>
      <c r="AO153" s="86"/>
      <c r="AP153" s="86"/>
      <c r="AQ153" s="86"/>
      <c r="AR153" s="86"/>
      <c r="AS153" s="86"/>
      <c r="AT153" s="86"/>
    </row>
    <row r="154" spans="2:46" ht="14.5" thickBot="1" x14ac:dyDescent="0.35">
      <c r="B154" s="32" t="str">
        <f>IF(SUM(D155:S155)=501,"Darts","")</f>
        <v/>
      </c>
      <c r="C154" s="25"/>
      <c r="D154" s="28">
        <v>501</v>
      </c>
      <c r="E154" s="29">
        <f>IF(D155="",0,D154-D155)</f>
        <v>0</v>
      </c>
      <c r="F154" s="29">
        <f t="shared" ref="F154:S154" si="80">IF(E155="",0,E154-E155)</f>
        <v>0</v>
      </c>
      <c r="G154" s="29">
        <f t="shared" si="80"/>
        <v>0</v>
      </c>
      <c r="H154" s="29">
        <f t="shared" si="80"/>
        <v>0</v>
      </c>
      <c r="I154" s="29">
        <f t="shared" si="80"/>
        <v>0</v>
      </c>
      <c r="J154" s="29">
        <f t="shared" si="80"/>
        <v>0</v>
      </c>
      <c r="K154" s="29">
        <f t="shared" si="80"/>
        <v>0</v>
      </c>
      <c r="L154" s="29">
        <f t="shared" si="80"/>
        <v>0</v>
      </c>
      <c r="M154" s="29">
        <f t="shared" si="80"/>
        <v>0</v>
      </c>
      <c r="N154" s="29">
        <f t="shared" si="80"/>
        <v>0</v>
      </c>
      <c r="O154" s="29">
        <f t="shared" si="80"/>
        <v>0</v>
      </c>
      <c r="P154" s="29">
        <f t="shared" si="80"/>
        <v>0</v>
      </c>
      <c r="Q154" s="29">
        <f t="shared" si="80"/>
        <v>0</v>
      </c>
      <c r="R154" s="29">
        <f t="shared" si="80"/>
        <v>0</v>
      </c>
      <c r="S154" s="29">
        <f t="shared" si="80"/>
        <v>0</v>
      </c>
      <c r="T154" s="86"/>
      <c r="U154" s="86"/>
      <c r="V154" s="86"/>
      <c r="W154" s="86"/>
      <c r="X154" s="86"/>
      <c r="Y154" s="86"/>
      <c r="Z154" s="86"/>
      <c r="AA154" s="86"/>
      <c r="AB154" s="86"/>
      <c r="AC154" s="86"/>
      <c r="AD154" s="87">
        <f>IF(OR(AND(B151="L",C160&gt;0),AND(B153="L",C161&gt;0),AND(B155="L",C162&gt;0),AND(B157="L",C163&gt;0),AND(B159="L",C164&gt;0)),1,0)</f>
        <v>0</v>
      </c>
      <c r="AE154" s="87" t="s">
        <v>136</v>
      </c>
      <c r="AF154" s="86" t="s">
        <v>66</v>
      </c>
      <c r="AG154" s="86">
        <f>IF(OR(B155=1,B155=2,B155=3),B155-3,0)</f>
        <v>0</v>
      </c>
      <c r="AH154" s="86"/>
      <c r="AI154" s="86"/>
      <c r="AJ154" s="86"/>
      <c r="AK154" s="86"/>
      <c r="AL154" s="86"/>
      <c r="AM154" s="86"/>
      <c r="AN154" s="86"/>
      <c r="AO154" s="86"/>
      <c r="AP154" s="86"/>
      <c r="AQ154" s="86"/>
      <c r="AR154" s="86"/>
      <c r="AS154" s="86"/>
      <c r="AT154" s="86"/>
    </row>
    <row r="155" spans="2:46" ht="14.5" thickBot="1" x14ac:dyDescent="0.35">
      <c r="B155" s="66"/>
      <c r="C155" s="26"/>
      <c r="D155" s="67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86">
        <f>IF(OR(B155=1,B155=2,B155=3),1,0)</f>
        <v>0</v>
      </c>
      <c r="U155" s="86">
        <f>IF(UPPER(B155)="L",1,0)</f>
        <v>0</v>
      </c>
      <c r="V155" s="88">
        <f>COUNTIF($D155:$S155,"&gt;99")-($X155+W155)</f>
        <v>0</v>
      </c>
      <c r="W155" s="88">
        <f>COUNTIF($D155:$S155,"&gt;139")-$X155</f>
        <v>0</v>
      </c>
      <c r="X155" s="86">
        <f>COUNTIF($D155:$S155,"&gt;169")</f>
        <v>0</v>
      </c>
      <c r="Y155" s="86">
        <f>IF(OR(SUM(T151:T155)=3,SUM(U151:U155)=3),1,0)</f>
        <v>0</v>
      </c>
      <c r="Z155" s="86">
        <f>IF(AND(ISBLANK(B155),SUM(D155:S155)=0),1,0)</f>
        <v>1</v>
      </c>
      <c r="AA155" s="86"/>
      <c r="AB155" s="86">
        <f>IF(OR(AND(T155=1,NOT(SUM(D155:S155)=501)),AND(U155=1,SUM(D155:S155)=501)),1,0)</f>
        <v>0</v>
      </c>
      <c r="AC155" s="86">
        <f>((16-COUNTBLANK(D155:S155))*3)+AG154</f>
        <v>0</v>
      </c>
      <c r="AD155" s="87">
        <f>IF(OR(AND(ISNUMBER(B151),C160=0),AND(ISNUMBER(B153),C161=0),AND(ISNUMBER(B155),C162=0),AND(ISNUMBER(B157),C163=0),AND(ISNUMBER(B159),C164=0)),1,0)</f>
        <v>0</v>
      </c>
      <c r="AE155" s="87" t="s">
        <v>136</v>
      </c>
      <c r="AF155" s="86" t="s">
        <v>63</v>
      </c>
      <c r="AG155" s="86"/>
      <c r="AH155" s="86">
        <f>V155+2.00001*W155+3.001*X155</f>
        <v>0</v>
      </c>
      <c r="AI155" s="86">
        <f>LARGE(AH151:AH159,3)</f>
        <v>0</v>
      </c>
      <c r="AJ155" s="86">
        <f>ROUND((AI155-ROUND(AI155,0))*1000,0)</f>
        <v>0</v>
      </c>
      <c r="AK155" s="86">
        <f>(AI155-ROUND(AI155,3))*100000</f>
        <v>0</v>
      </c>
      <c r="AL155" s="86">
        <f>ROUND(AI155,0)-(2*AK155)-(3*AJ155)</f>
        <v>0</v>
      </c>
      <c r="AM155" s="86">
        <f>IF(T155=1,AC155,0)</f>
        <v>0</v>
      </c>
      <c r="AN155" s="86"/>
      <c r="AO155" s="86"/>
      <c r="AP155" s="86"/>
      <c r="AQ155" s="86"/>
      <c r="AR155" s="86"/>
      <c r="AS155" s="86"/>
      <c r="AT155" s="86"/>
    </row>
    <row r="156" spans="2:46" ht="14.5" thickBot="1" x14ac:dyDescent="0.35">
      <c r="B156" s="32" t="str">
        <f>IF(SUM(D157:S157)=501,"Darts","")</f>
        <v/>
      </c>
      <c r="C156" s="22" t="s">
        <v>40</v>
      </c>
      <c r="D156" s="28">
        <v>501</v>
      </c>
      <c r="E156" s="29">
        <f>IF(D157="",0,D156-D157)</f>
        <v>0</v>
      </c>
      <c r="F156" s="29">
        <f t="shared" ref="F156:S156" si="81">IF(E157="",0,E156-E157)</f>
        <v>0</v>
      </c>
      <c r="G156" s="29">
        <f t="shared" si="81"/>
        <v>0</v>
      </c>
      <c r="H156" s="29">
        <f t="shared" si="81"/>
        <v>0</v>
      </c>
      <c r="I156" s="29">
        <f t="shared" si="81"/>
        <v>0</v>
      </c>
      <c r="J156" s="29">
        <f t="shared" si="81"/>
        <v>0</v>
      </c>
      <c r="K156" s="29">
        <f t="shared" si="81"/>
        <v>0</v>
      </c>
      <c r="L156" s="29">
        <f t="shared" si="81"/>
        <v>0</v>
      </c>
      <c r="M156" s="29">
        <f t="shared" si="81"/>
        <v>0</v>
      </c>
      <c r="N156" s="29">
        <f t="shared" si="81"/>
        <v>0</v>
      </c>
      <c r="O156" s="29">
        <f t="shared" si="81"/>
        <v>0</v>
      </c>
      <c r="P156" s="29">
        <f t="shared" si="81"/>
        <v>0</v>
      </c>
      <c r="Q156" s="29">
        <f t="shared" si="81"/>
        <v>0</v>
      </c>
      <c r="R156" s="29">
        <f t="shared" si="81"/>
        <v>0</v>
      </c>
      <c r="S156" s="29">
        <f t="shared" si="81"/>
        <v>0</v>
      </c>
      <c r="T156" s="86"/>
      <c r="U156" s="86"/>
      <c r="V156" s="86"/>
      <c r="W156" s="86"/>
      <c r="X156" s="86"/>
      <c r="Y156" s="86"/>
      <c r="Z156" s="86"/>
      <c r="AA156" s="86"/>
      <c r="AB156" s="86"/>
      <c r="AC156" s="86"/>
      <c r="AD156" s="87"/>
      <c r="AE156" s="87"/>
      <c r="AF156" s="86"/>
      <c r="AG156" s="86">
        <f>IF(OR(B157=1,B157=2,B157=3),B157-3,0)</f>
        <v>0</v>
      </c>
      <c r="AH156" s="86"/>
      <c r="AI156" s="86"/>
      <c r="AJ156" s="86"/>
      <c r="AK156" s="86"/>
      <c r="AL156" s="86"/>
      <c r="AM156" s="86"/>
      <c r="AN156" s="86"/>
      <c r="AO156" s="86"/>
      <c r="AP156" s="86"/>
      <c r="AQ156" s="86"/>
      <c r="AR156" s="86"/>
      <c r="AS156" s="86"/>
      <c r="AT156" s="86"/>
    </row>
    <row r="157" spans="2:46" ht="14.5" thickBot="1" x14ac:dyDescent="0.35">
      <c r="B157" s="66"/>
      <c r="C157" s="27" t="str">
        <f>IF(S148=1,IF(T160=3,"WON","LOST"),"")</f>
        <v/>
      </c>
      <c r="D157" s="67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86">
        <f>IF(OR(B157=1,B157=2,B157=3),1,0)</f>
        <v>0</v>
      </c>
      <c r="U157" s="86">
        <f>IF(UPPER(B157)="L",1,0)</f>
        <v>0</v>
      </c>
      <c r="V157" s="88">
        <f>COUNTIF($D157:$S157,"&gt;99")-($X157+W157)</f>
        <v>0</v>
      </c>
      <c r="W157" s="88">
        <f>COUNTIF($D157:$S157,"&gt;139")-$X157</f>
        <v>0</v>
      </c>
      <c r="X157" s="86">
        <f>COUNTIF($D157:$S157,"&gt;169")</f>
        <v>0</v>
      </c>
      <c r="Y157" s="86">
        <f>IF(AND(OR(SUM(T151:T157)=3,SUM(U151:U157)=3),Y155=0),1,0)</f>
        <v>0</v>
      </c>
      <c r="Z157" s="86">
        <f>IF(AND(ISBLANK(B157),SUM(D157:S157)=0),1,0)</f>
        <v>1</v>
      </c>
      <c r="AA157" s="86">
        <f>IF(AND(Y155=1,Y157=0,Z157=0),1,0)</f>
        <v>0</v>
      </c>
      <c r="AB157" s="86">
        <f>IF(OR(AND(T157=1,NOT(SUM(D157:S157)=501)),AND(U157=1,SUM(D157:S157)=501)),1,0)</f>
        <v>0</v>
      </c>
      <c r="AC157" s="86">
        <f>((16-COUNTBLANK(D157:S157))*3)+AG156</f>
        <v>0</v>
      </c>
      <c r="AD157" s="87"/>
      <c r="AE157" s="87"/>
      <c r="AF157" s="86"/>
      <c r="AG157" s="86"/>
      <c r="AH157" s="86">
        <f>V157+2.00001*W157+3.001*X157</f>
        <v>0</v>
      </c>
      <c r="AI157" s="86" t="s">
        <v>54</v>
      </c>
      <c r="AJ157" s="86">
        <f>SUM(AJ151:AJ155)</f>
        <v>0</v>
      </c>
      <c r="AK157" s="86">
        <f>SUM(AK151:AK155)</f>
        <v>0</v>
      </c>
      <c r="AL157" s="86">
        <f>SUM(AL151:AL155)</f>
        <v>0</v>
      </c>
      <c r="AM157" s="86">
        <f>IF(T157=1,AC157,0)</f>
        <v>0</v>
      </c>
      <c r="AN157" s="86"/>
      <c r="AO157" s="86"/>
      <c r="AP157" s="86"/>
      <c r="AQ157" s="86"/>
      <c r="AR157" s="86"/>
      <c r="AS157" s="86"/>
      <c r="AT157" s="86"/>
    </row>
    <row r="158" spans="2:46" ht="14.5" thickBot="1" x14ac:dyDescent="0.35">
      <c r="B158" s="32" t="str">
        <f>IF(SUM(D159:S159)=501,"Darts","")</f>
        <v/>
      </c>
      <c r="C158" s="27" t="str">
        <f>IF(OR(S148=1,A1=1),ROUND(SUM(D151:S151,D153:S153,D155:S155,D157:S157,D159:S159)/SUM(AC151:AC159),2),"")</f>
        <v/>
      </c>
      <c r="D158" s="28">
        <v>501</v>
      </c>
      <c r="E158" s="29">
        <f>IF(D159="",0,D158-D159)</f>
        <v>0</v>
      </c>
      <c r="F158" s="29">
        <f t="shared" ref="F158:S158" si="82">IF(E159="",0,E158-E159)</f>
        <v>0</v>
      </c>
      <c r="G158" s="29">
        <f t="shared" si="82"/>
        <v>0</v>
      </c>
      <c r="H158" s="29">
        <f t="shared" si="82"/>
        <v>0</v>
      </c>
      <c r="I158" s="29">
        <f t="shared" si="82"/>
        <v>0</v>
      </c>
      <c r="J158" s="29">
        <f t="shared" si="82"/>
        <v>0</v>
      </c>
      <c r="K158" s="29">
        <f t="shared" si="82"/>
        <v>0</v>
      </c>
      <c r="L158" s="29">
        <f t="shared" si="82"/>
        <v>0</v>
      </c>
      <c r="M158" s="29">
        <f t="shared" si="82"/>
        <v>0</v>
      </c>
      <c r="N158" s="29">
        <f t="shared" si="82"/>
        <v>0</v>
      </c>
      <c r="O158" s="29">
        <f t="shared" si="82"/>
        <v>0</v>
      </c>
      <c r="P158" s="29">
        <f t="shared" si="82"/>
        <v>0</v>
      </c>
      <c r="Q158" s="29">
        <f t="shared" si="82"/>
        <v>0</v>
      </c>
      <c r="R158" s="29">
        <f t="shared" si="82"/>
        <v>0</v>
      </c>
      <c r="S158" s="29">
        <f t="shared" si="82"/>
        <v>0</v>
      </c>
      <c r="T158" s="86"/>
      <c r="U158" s="86"/>
      <c r="V158" s="86"/>
      <c r="W158" s="86"/>
      <c r="X158" s="86"/>
      <c r="Y158" s="86"/>
      <c r="Z158" s="86"/>
      <c r="AA158" s="86"/>
      <c r="AB158" s="86"/>
      <c r="AC158" s="86"/>
      <c r="AD158" s="87"/>
      <c r="AE158" s="87"/>
      <c r="AF158" s="86"/>
      <c r="AG158" s="86">
        <f>IF(OR(B159=1,B159=2,B159=3),B159-3,0)</f>
        <v>0</v>
      </c>
      <c r="AH158" s="86"/>
      <c r="AI158" s="86"/>
      <c r="AJ158" s="86"/>
      <c r="AK158" s="86"/>
      <c r="AL158" s="86"/>
      <c r="AM158" s="86"/>
      <c r="AN158" s="86"/>
      <c r="AO158" s="86"/>
      <c r="AP158" s="86"/>
      <c r="AQ158" s="86"/>
      <c r="AR158" s="86"/>
      <c r="AS158" s="86"/>
      <c r="AT158" s="86"/>
    </row>
    <row r="159" spans="2:46" ht="14.5" thickBot="1" x14ac:dyDescent="0.35">
      <c r="B159" s="66"/>
      <c r="C159" s="26"/>
      <c r="D159" s="67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86">
        <f>IF(OR(B159=1,B159=2,B159=3),1,0)</f>
        <v>0</v>
      </c>
      <c r="U159" s="86">
        <f>IF(UPPER(B159)="L",1,0)</f>
        <v>0</v>
      </c>
      <c r="V159" s="88">
        <f>COUNTIF($D159:$S159,"&gt;99")-($X159+W159)</f>
        <v>0</v>
      </c>
      <c r="W159" s="88">
        <f>COUNTIF($D159:$S159,"&gt;139")-$X159</f>
        <v>0</v>
      </c>
      <c r="X159" s="86">
        <f>COUNTIF($D159:$S159,"&gt;169")</f>
        <v>0</v>
      </c>
      <c r="Y159" s="86">
        <f>IF(AND(OR(SUM(T151:T159)=3,SUM(U151:U159)=3),Y157=0,Y155=0),1,0)</f>
        <v>0</v>
      </c>
      <c r="Z159" s="86">
        <f>IF(AND(ISBLANK(B159),SUM(D159:S159)=0),1,0)</f>
        <v>1</v>
      </c>
      <c r="AA159" s="86">
        <f>IF(AND(Y159=0,Z159=0),1,0)</f>
        <v>0</v>
      </c>
      <c r="AB159" s="86">
        <f>IF(OR(AND(T159=1,NOT(SUM(D159:S159)=501)),AND(U159=1,SUM(D159:S159)=501)),1,0)</f>
        <v>0</v>
      </c>
      <c r="AC159" s="86">
        <f>((16-COUNTBLANK(D159:S159))*3)+AG158</f>
        <v>0</v>
      </c>
      <c r="AD159" s="87"/>
      <c r="AE159" s="87"/>
      <c r="AF159" s="86"/>
      <c r="AG159" s="86"/>
      <c r="AH159" s="86">
        <f>V159+2.00001*W159+3.001*X159</f>
        <v>0</v>
      </c>
      <c r="AI159" s="86"/>
      <c r="AJ159" s="86"/>
      <c r="AK159" s="86"/>
      <c r="AL159" s="86"/>
      <c r="AM159" s="86">
        <f>IF(T159=1,AC159,0)</f>
        <v>0</v>
      </c>
      <c r="AN159" s="86"/>
      <c r="AO159" s="86"/>
      <c r="AP159" s="86"/>
      <c r="AQ159" s="86"/>
      <c r="AR159" s="86"/>
      <c r="AS159" s="86"/>
      <c r="AT159" s="86"/>
    </row>
    <row r="160" spans="2:46" hidden="1" x14ac:dyDescent="0.3">
      <c r="C160" s="2">
        <f>SUM(D160:S160)</f>
        <v>0</v>
      </c>
      <c r="D160" s="2">
        <f>IF(D150-D151=0,D151,0)</f>
        <v>0</v>
      </c>
      <c r="E160" s="2">
        <f t="shared" ref="E160:S160" si="83">IF(E150-E151=0,E151,0)</f>
        <v>0</v>
      </c>
      <c r="F160" s="2">
        <f t="shared" si="83"/>
        <v>0</v>
      </c>
      <c r="G160" s="2">
        <f t="shared" si="83"/>
        <v>0</v>
      </c>
      <c r="H160" s="2">
        <f t="shared" si="83"/>
        <v>0</v>
      </c>
      <c r="I160" s="2">
        <f t="shared" si="83"/>
        <v>0</v>
      </c>
      <c r="J160" s="2">
        <f t="shared" si="83"/>
        <v>0</v>
      </c>
      <c r="K160" s="2">
        <f t="shared" si="83"/>
        <v>0</v>
      </c>
      <c r="L160" s="2">
        <f t="shared" si="83"/>
        <v>0</v>
      </c>
      <c r="M160" s="2">
        <f t="shared" si="83"/>
        <v>0</v>
      </c>
      <c r="N160" s="2">
        <f t="shared" si="83"/>
        <v>0</v>
      </c>
      <c r="O160" s="2">
        <f t="shared" si="83"/>
        <v>0</v>
      </c>
      <c r="P160" s="2">
        <f t="shared" si="83"/>
        <v>0</v>
      </c>
      <c r="Q160" s="2">
        <f t="shared" si="83"/>
        <v>0</v>
      </c>
      <c r="R160" s="2">
        <f t="shared" si="83"/>
        <v>0</v>
      </c>
      <c r="S160" s="2">
        <f t="shared" si="83"/>
        <v>0</v>
      </c>
      <c r="T160" s="86">
        <f>SUM(T151:T159)</f>
        <v>0</v>
      </c>
      <c r="U160" s="86">
        <f>SUM(U151:U159)</f>
        <v>0</v>
      </c>
      <c r="V160" s="86"/>
      <c r="W160" s="86"/>
      <c r="X160" s="86"/>
      <c r="Y160" s="86"/>
      <c r="Z160" s="86"/>
      <c r="AA160" s="86"/>
      <c r="AB160" s="86"/>
      <c r="AC160" s="86"/>
      <c r="AD160" s="86"/>
      <c r="AE160" s="86"/>
      <c r="AF160" s="86"/>
      <c r="AG160" s="86"/>
      <c r="AH160" s="86"/>
      <c r="AI160" s="86"/>
      <c r="AJ160" s="86"/>
      <c r="AK160" s="86"/>
      <c r="AL160" s="86"/>
      <c r="AM160" s="86"/>
      <c r="AN160" s="86"/>
      <c r="AO160" s="86"/>
      <c r="AP160" s="86"/>
      <c r="AQ160" s="86"/>
      <c r="AR160" s="86"/>
      <c r="AS160" s="86"/>
      <c r="AT160" s="86"/>
    </row>
    <row r="161" spans="2:46" hidden="1" x14ac:dyDescent="0.3">
      <c r="C161" s="2">
        <f>SUM(D161:S161)</f>
        <v>0</v>
      </c>
      <c r="D161" s="2">
        <f>IF(D152-D153=0,D153,0)</f>
        <v>0</v>
      </c>
      <c r="E161" s="2">
        <f t="shared" ref="E161:S161" si="84">IF(E152-E153=0,E153,0)</f>
        <v>0</v>
      </c>
      <c r="F161" s="2">
        <f t="shared" si="84"/>
        <v>0</v>
      </c>
      <c r="G161" s="2">
        <f t="shared" si="84"/>
        <v>0</v>
      </c>
      <c r="H161" s="2">
        <f t="shared" si="84"/>
        <v>0</v>
      </c>
      <c r="I161" s="2">
        <f t="shared" si="84"/>
        <v>0</v>
      </c>
      <c r="J161" s="2">
        <f t="shared" si="84"/>
        <v>0</v>
      </c>
      <c r="K161" s="2">
        <f t="shared" si="84"/>
        <v>0</v>
      </c>
      <c r="L161" s="2">
        <f t="shared" si="84"/>
        <v>0</v>
      </c>
      <c r="M161" s="2">
        <f t="shared" si="84"/>
        <v>0</v>
      </c>
      <c r="N161" s="2">
        <f t="shared" si="84"/>
        <v>0</v>
      </c>
      <c r="O161" s="2">
        <f t="shared" si="84"/>
        <v>0</v>
      </c>
      <c r="P161" s="2">
        <f t="shared" si="84"/>
        <v>0</v>
      </c>
      <c r="Q161" s="2">
        <f t="shared" si="84"/>
        <v>0</v>
      </c>
      <c r="R161" s="2">
        <f t="shared" si="84"/>
        <v>0</v>
      </c>
      <c r="S161" s="2">
        <f t="shared" si="84"/>
        <v>0</v>
      </c>
      <c r="T161" s="86"/>
      <c r="U161" s="86"/>
      <c r="V161" s="86"/>
      <c r="W161" s="86"/>
      <c r="X161" s="86"/>
      <c r="Y161" s="86"/>
      <c r="Z161" s="86"/>
      <c r="AA161" s="86"/>
      <c r="AB161" s="86"/>
      <c r="AC161" s="86"/>
      <c r="AD161" s="86"/>
      <c r="AE161" s="86"/>
      <c r="AF161" s="86"/>
      <c r="AG161" s="86"/>
      <c r="AH161" s="86"/>
      <c r="AI161" s="86"/>
      <c r="AJ161" s="86"/>
      <c r="AK161" s="86"/>
      <c r="AL161" s="86"/>
      <c r="AM161" s="86"/>
      <c r="AN161" s="86"/>
      <c r="AO161" s="86"/>
      <c r="AP161" s="86"/>
      <c r="AQ161" s="86"/>
      <c r="AR161" s="86"/>
      <c r="AS161" s="86"/>
      <c r="AT161" s="86"/>
    </row>
    <row r="162" spans="2:46" hidden="1" x14ac:dyDescent="0.3">
      <c r="C162" s="2">
        <f>SUM(D162:S162)</f>
        <v>0</v>
      </c>
      <c r="D162" s="2">
        <f>IF(D154-D155=0,D155,0)</f>
        <v>0</v>
      </c>
      <c r="E162" s="2">
        <f t="shared" ref="E162:S162" si="85">IF(E154-E155=0,E155,0)</f>
        <v>0</v>
      </c>
      <c r="F162" s="2">
        <f t="shared" si="85"/>
        <v>0</v>
      </c>
      <c r="G162" s="2">
        <f t="shared" si="85"/>
        <v>0</v>
      </c>
      <c r="H162" s="2">
        <f t="shared" si="85"/>
        <v>0</v>
      </c>
      <c r="I162" s="2">
        <f t="shared" si="85"/>
        <v>0</v>
      </c>
      <c r="J162" s="2">
        <f t="shared" si="85"/>
        <v>0</v>
      </c>
      <c r="K162" s="2">
        <f t="shared" si="85"/>
        <v>0</v>
      </c>
      <c r="L162" s="2">
        <f t="shared" si="85"/>
        <v>0</v>
      </c>
      <c r="M162" s="2">
        <f t="shared" si="85"/>
        <v>0</v>
      </c>
      <c r="N162" s="2">
        <f t="shared" si="85"/>
        <v>0</v>
      </c>
      <c r="O162" s="2">
        <f t="shared" si="85"/>
        <v>0</v>
      </c>
      <c r="P162" s="2">
        <f t="shared" si="85"/>
        <v>0</v>
      </c>
      <c r="Q162" s="2">
        <f t="shared" si="85"/>
        <v>0</v>
      </c>
      <c r="R162" s="2">
        <f t="shared" si="85"/>
        <v>0</v>
      </c>
      <c r="S162" s="2">
        <f t="shared" si="85"/>
        <v>0</v>
      </c>
      <c r="T162" s="86"/>
      <c r="U162" s="86"/>
      <c r="V162" s="86"/>
      <c r="W162" s="86"/>
      <c r="X162" s="86"/>
      <c r="Y162" s="86"/>
      <c r="Z162" s="86"/>
      <c r="AA162" s="86"/>
      <c r="AB162" s="86"/>
      <c r="AC162" s="86"/>
      <c r="AD162" s="86"/>
      <c r="AE162" s="86"/>
      <c r="AF162" s="86"/>
      <c r="AG162" s="86"/>
      <c r="AH162" s="86"/>
      <c r="AI162" s="86"/>
      <c r="AJ162" s="86"/>
      <c r="AK162" s="86"/>
      <c r="AL162" s="86"/>
      <c r="AM162" s="86"/>
      <c r="AN162" s="86"/>
      <c r="AO162" s="86"/>
      <c r="AP162" s="86"/>
      <c r="AQ162" s="86"/>
      <c r="AR162" s="86"/>
      <c r="AS162" s="86"/>
      <c r="AT162" s="86"/>
    </row>
    <row r="163" spans="2:46" hidden="1" x14ac:dyDescent="0.3">
      <c r="C163" s="2">
        <f>SUM(D163:S163)</f>
        <v>0</v>
      </c>
      <c r="D163" s="2">
        <f>IF(D156-D157=0,D157,0)</f>
        <v>0</v>
      </c>
      <c r="E163" s="2">
        <f t="shared" ref="E163:S163" si="86">IF(E156-E157=0,E157,0)</f>
        <v>0</v>
      </c>
      <c r="F163" s="2">
        <f t="shared" si="86"/>
        <v>0</v>
      </c>
      <c r="G163" s="2">
        <f t="shared" si="86"/>
        <v>0</v>
      </c>
      <c r="H163" s="2">
        <f t="shared" si="86"/>
        <v>0</v>
      </c>
      <c r="I163" s="2">
        <f t="shared" si="86"/>
        <v>0</v>
      </c>
      <c r="J163" s="2">
        <f t="shared" si="86"/>
        <v>0</v>
      </c>
      <c r="K163" s="2">
        <f t="shared" si="86"/>
        <v>0</v>
      </c>
      <c r="L163" s="2">
        <f t="shared" si="86"/>
        <v>0</v>
      </c>
      <c r="M163" s="2">
        <f t="shared" si="86"/>
        <v>0</v>
      </c>
      <c r="N163" s="2">
        <f t="shared" si="86"/>
        <v>0</v>
      </c>
      <c r="O163" s="2">
        <f t="shared" si="86"/>
        <v>0</v>
      </c>
      <c r="P163" s="2">
        <f t="shared" si="86"/>
        <v>0</v>
      </c>
      <c r="Q163" s="2">
        <f t="shared" si="86"/>
        <v>0</v>
      </c>
      <c r="R163" s="2">
        <f t="shared" si="86"/>
        <v>0</v>
      </c>
      <c r="S163" s="2">
        <f t="shared" si="86"/>
        <v>0</v>
      </c>
      <c r="T163" s="86"/>
      <c r="U163" s="86"/>
      <c r="V163" s="86"/>
      <c r="W163" s="86"/>
      <c r="X163" s="86"/>
      <c r="Y163" s="86"/>
      <c r="Z163" s="86"/>
      <c r="AA163" s="86"/>
      <c r="AB163" s="86"/>
      <c r="AC163" s="86"/>
      <c r="AD163" s="86"/>
      <c r="AE163" s="86"/>
      <c r="AF163" s="86"/>
      <c r="AG163" s="86"/>
      <c r="AH163" s="86"/>
      <c r="AI163" s="86"/>
      <c r="AJ163" s="86"/>
      <c r="AK163" s="86"/>
      <c r="AL163" s="86"/>
      <c r="AM163" s="86"/>
      <c r="AN163" s="86"/>
      <c r="AO163" s="86"/>
      <c r="AP163" s="86"/>
      <c r="AQ163" s="86"/>
      <c r="AR163" s="86"/>
      <c r="AS163" s="86"/>
      <c r="AT163" s="86"/>
    </row>
    <row r="164" spans="2:46" hidden="1" x14ac:dyDescent="0.3">
      <c r="C164" s="2">
        <f>SUM(D164:S164)</f>
        <v>0</v>
      </c>
      <c r="D164" s="2">
        <f>IF(D158-D159=0,D159,0)</f>
        <v>0</v>
      </c>
      <c r="E164" s="2">
        <f t="shared" ref="E164:S164" si="87">IF(E158-E159=0,E159,0)</f>
        <v>0</v>
      </c>
      <c r="F164" s="2">
        <f t="shared" si="87"/>
        <v>0</v>
      </c>
      <c r="G164" s="2">
        <f t="shared" si="87"/>
        <v>0</v>
      </c>
      <c r="H164" s="2">
        <f t="shared" si="87"/>
        <v>0</v>
      </c>
      <c r="I164" s="2">
        <f t="shared" si="87"/>
        <v>0</v>
      </c>
      <c r="J164" s="2">
        <f t="shared" si="87"/>
        <v>0</v>
      </c>
      <c r="K164" s="2">
        <f t="shared" si="87"/>
        <v>0</v>
      </c>
      <c r="L164" s="2">
        <f t="shared" si="87"/>
        <v>0</v>
      </c>
      <c r="M164" s="2">
        <f t="shared" si="87"/>
        <v>0</v>
      </c>
      <c r="N164" s="2">
        <f t="shared" si="87"/>
        <v>0</v>
      </c>
      <c r="O164" s="2">
        <f t="shared" si="87"/>
        <v>0</v>
      </c>
      <c r="P164" s="2">
        <f t="shared" si="87"/>
        <v>0</v>
      </c>
      <c r="Q164" s="2">
        <f t="shared" si="87"/>
        <v>0</v>
      </c>
      <c r="R164" s="2">
        <f t="shared" si="87"/>
        <v>0</v>
      </c>
      <c r="S164" s="2">
        <f t="shared" si="87"/>
        <v>0</v>
      </c>
      <c r="T164" s="86"/>
      <c r="U164" s="86"/>
      <c r="V164" s="86"/>
      <c r="W164" s="86"/>
      <c r="X164" s="86"/>
      <c r="Y164" s="86"/>
      <c r="Z164" s="86"/>
      <c r="AA164" s="86"/>
      <c r="AB164" s="86"/>
      <c r="AC164" s="86"/>
      <c r="AD164" s="86"/>
      <c r="AE164" s="86"/>
      <c r="AF164" s="86"/>
      <c r="AG164" s="86"/>
      <c r="AH164" s="86"/>
      <c r="AI164" s="86"/>
      <c r="AJ164" s="86"/>
      <c r="AK164" s="86"/>
      <c r="AL164" s="86"/>
      <c r="AM164" s="86"/>
      <c r="AN164" s="86"/>
      <c r="AO164" s="86"/>
      <c r="AP164" s="86"/>
      <c r="AQ164" s="86"/>
      <c r="AR164" s="86"/>
      <c r="AS164" s="86"/>
      <c r="AT164" s="86"/>
    </row>
    <row r="165" spans="2:46" ht="14.5" thickBot="1" x14ac:dyDescent="0.35">
      <c r="S165" s="69">
        <f>IF(OR(T177=3,U177=3),1,0)</f>
        <v>0</v>
      </c>
      <c r="T165" s="86"/>
      <c r="U165" s="86"/>
      <c r="V165" s="86"/>
      <c r="W165" s="86"/>
      <c r="X165" s="86"/>
      <c r="Y165" s="86"/>
      <c r="Z165" s="86"/>
      <c r="AA165" s="86"/>
      <c r="AB165" s="86"/>
      <c r="AC165" s="86"/>
      <c r="AD165" s="86"/>
      <c r="AE165" s="86"/>
      <c r="AF165" s="86"/>
      <c r="AG165" s="86"/>
      <c r="AH165" s="86"/>
      <c r="AI165" s="86"/>
      <c r="AJ165" s="86"/>
      <c r="AK165" s="86"/>
      <c r="AL165" s="86"/>
      <c r="AM165" s="86"/>
      <c r="AN165" s="86"/>
      <c r="AO165" s="86"/>
      <c r="AP165" s="86"/>
      <c r="AQ165" s="86"/>
      <c r="AR165" s="86"/>
      <c r="AS165" s="86"/>
      <c r="AT165" s="86"/>
    </row>
    <row r="166" spans="2:46" ht="14.5" thickBot="1" x14ac:dyDescent="0.35">
      <c r="C166" s="24" t="s">
        <v>72</v>
      </c>
      <c r="D166" s="23">
        <v>3</v>
      </c>
      <c r="E166" s="23">
        <v>6</v>
      </c>
      <c r="F166" s="23">
        <v>9</v>
      </c>
      <c r="G166" s="23">
        <v>12</v>
      </c>
      <c r="H166" s="23">
        <v>15</v>
      </c>
      <c r="I166" s="23">
        <v>18</v>
      </c>
      <c r="J166" s="23">
        <v>21</v>
      </c>
      <c r="K166" s="23">
        <v>24</v>
      </c>
      <c r="L166" s="23">
        <v>27</v>
      </c>
      <c r="M166" s="23">
        <v>30</v>
      </c>
      <c r="N166" s="23">
        <v>33</v>
      </c>
      <c r="O166" s="23">
        <v>36</v>
      </c>
      <c r="P166" s="23">
        <v>39</v>
      </c>
      <c r="Q166" s="23">
        <v>42</v>
      </c>
      <c r="R166" s="23">
        <v>45</v>
      </c>
      <c r="S166" s="23">
        <v>48</v>
      </c>
      <c r="T166" s="86" t="s">
        <v>155</v>
      </c>
      <c r="U166" s="86" t="s">
        <v>42</v>
      </c>
      <c r="V166" s="86" t="s">
        <v>26</v>
      </c>
      <c r="W166" s="86" t="s">
        <v>27</v>
      </c>
      <c r="X166" s="86" t="s">
        <v>28</v>
      </c>
      <c r="Y166" s="86" t="s">
        <v>45</v>
      </c>
      <c r="Z166" s="86" t="s">
        <v>46</v>
      </c>
      <c r="AA166" s="86" t="s">
        <v>47</v>
      </c>
      <c r="AB166" s="86" t="s">
        <v>49</v>
      </c>
      <c r="AC166" s="86" t="s">
        <v>50</v>
      </c>
      <c r="AD166" s="87"/>
      <c r="AE166" s="87"/>
      <c r="AF166" s="86"/>
      <c r="AG166" s="86" t="s">
        <v>51</v>
      </c>
      <c r="AH166" s="86" t="s">
        <v>52</v>
      </c>
      <c r="AI166" s="86" t="s">
        <v>53</v>
      </c>
      <c r="AJ166" s="86"/>
      <c r="AK166" s="86"/>
      <c r="AL166" s="86"/>
      <c r="AM166" s="86"/>
      <c r="AN166" s="86"/>
      <c r="AO166" s="86"/>
      <c r="AP166" s="86"/>
      <c r="AQ166" s="86"/>
      <c r="AR166" s="86"/>
      <c r="AS166" s="86"/>
      <c r="AT166" s="86"/>
    </row>
    <row r="167" spans="2:46" ht="14.5" thickBot="1" x14ac:dyDescent="0.35">
      <c r="B167" s="32" t="str">
        <f>IF(SUM(D168:S168)=501,"Darts","")</f>
        <v/>
      </c>
      <c r="C167" s="22"/>
      <c r="D167" s="28">
        <v>501</v>
      </c>
      <c r="E167" s="29">
        <f>IF(D168="",0,D167-D168)</f>
        <v>0</v>
      </c>
      <c r="F167" s="29">
        <f t="shared" ref="F167:S167" si="88">IF(E168="",0,E167-E168)</f>
        <v>0</v>
      </c>
      <c r="G167" s="29">
        <f t="shared" si="88"/>
        <v>0</v>
      </c>
      <c r="H167" s="29">
        <f t="shared" si="88"/>
        <v>0</v>
      </c>
      <c r="I167" s="29">
        <f t="shared" si="88"/>
        <v>0</v>
      </c>
      <c r="J167" s="29">
        <f t="shared" si="88"/>
        <v>0</v>
      </c>
      <c r="K167" s="29">
        <f t="shared" si="88"/>
        <v>0</v>
      </c>
      <c r="L167" s="29">
        <f t="shared" si="88"/>
        <v>0</v>
      </c>
      <c r="M167" s="29">
        <f t="shared" si="88"/>
        <v>0</v>
      </c>
      <c r="N167" s="29">
        <f t="shared" si="88"/>
        <v>0</v>
      </c>
      <c r="O167" s="29">
        <f t="shared" si="88"/>
        <v>0</v>
      </c>
      <c r="P167" s="29">
        <f t="shared" si="88"/>
        <v>0</v>
      </c>
      <c r="Q167" s="29">
        <f t="shared" si="88"/>
        <v>0</v>
      </c>
      <c r="R167" s="29">
        <f t="shared" si="88"/>
        <v>0</v>
      </c>
      <c r="S167" s="29">
        <f t="shared" si="88"/>
        <v>0</v>
      </c>
      <c r="T167" s="86"/>
      <c r="U167" s="86"/>
      <c r="V167" s="86"/>
      <c r="W167" s="86"/>
      <c r="X167" s="86"/>
      <c r="Y167" s="86"/>
      <c r="Z167" s="86"/>
      <c r="AA167" s="86"/>
      <c r="AB167" s="86"/>
      <c r="AC167" s="86"/>
      <c r="AD167" s="87">
        <f>IF(OR(OR(T177&lt;0,T177&gt;3),OR(U177&lt;0,U177&gt;3)),1,0)</f>
        <v>0</v>
      </c>
      <c r="AE167" s="87" t="s">
        <v>137</v>
      </c>
      <c r="AF167" s="86" t="s">
        <v>43</v>
      </c>
      <c r="AG167" s="86">
        <f>IF(OR(B168=1,B168=2,B168=3),B168-3,0)</f>
        <v>0</v>
      </c>
      <c r="AH167" s="86"/>
      <c r="AI167" s="86"/>
      <c r="AJ167" s="86" t="s">
        <v>28</v>
      </c>
      <c r="AK167" s="86" t="s">
        <v>27</v>
      </c>
      <c r="AL167" s="86" t="s">
        <v>26</v>
      </c>
      <c r="AM167" s="86"/>
      <c r="AN167" s="86"/>
      <c r="AO167" s="86"/>
      <c r="AP167" s="86"/>
      <c r="AQ167" s="86"/>
      <c r="AR167" s="86"/>
      <c r="AS167" s="86"/>
      <c r="AT167" s="86"/>
    </row>
    <row r="168" spans="2:46" ht="14.5" thickBot="1" x14ac:dyDescent="0.35">
      <c r="B168" s="66"/>
      <c r="C168" s="25" t="s">
        <v>39</v>
      </c>
      <c r="D168" s="67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86">
        <f>IF(OR(B168=1,B168=2,B168=3),1,0)</f>
        <v>0</v>
      </c>
      <c r="U168" s="86">
        <f>IF(UPPER(B168)="L",1,0)</f>
        <v>0</v>
      </c>
      <c r="V168" s="88">
        <f>COUNTIF($D168:$S168,"&gt;99")-($X168+W168)</f>
        <v>0</v>
      </c>
      <c r="W168" s="88">
        <f>COUNTIF($D168:$S168,"&gt;139")-$X168</f>
        <v>0</v>
      </c>
      <c r="X168" s="86">
        <f>COUNTIF($D168:$S168,"&gt;169")</f>
        <v>0</v>
      </c>
      <c r="Y168" s="86"/>
      <c r="Z168" s="86">
        <f>IF(AND(ISBLANK(B168),SUM(D168:S168)=0),1,0)</f>
        <v>1</v>
      </c>
      <c r="AA168" s="86"/>
      <c r="AB168" s="86">
        <f>IF(OR(AND(T168=1,NOT(SUM(D168:S168)=501)),AND(U168=1,SUM(D168:S168)=501)),1,0)</f>
        <v>0</v>
      </c>
      <c r="AC168" s="86">
        <f>((16-COUNTBLANK(D168:S168))*3)+AG167</f>
        <v>0</v>
      </c>
      <c r="AD168" s="87">
        <f>IF(SUM(AA174:AA176)&gt;0,1,0)</f>
        <v>0</v>
      </c>
      <c r="AE168" s="87" t="s">
        <v>138</v>
      </c>
      <c r="AF168" s="86" t="s">
        <v>44</v>
      </c>
      <c r="AG168" s="86"/>
      <c r="AH168" s="86">
        <f>V168+2.00001*W168+3.001*X168</f>
        <v>0</v>
      </c>
      <c r="AI168" s="86">
        <f>LARGE(AH168:AH176,1)</f>
        <v>0</v>
      </c>
      <c r="AJ168" s="86">
        <f>ROUND((AI168-ROUND(AI168,0))*1000,0)</f>
        <v>0</v>
      </c>
      <c r="AK168" s="86">
        <f>(AI168-ROUND(AI168,3))*100000</f>
        <v>0</v>
      </c>
      <c r="AL168" s="86">
        <f>ROUND(AI168,0)-(2*AK168)-(3*AJ168)</f>
        <v>0</v>
      </c>
      <c r="AM168" s="86">
        <f>IF(T168=1,AC168,0)</f>
        <v>0</v>
      </c>
      <c r="AN168" s="86"/>
      <c r="AO168" s="86"/>
      <c r="AP168" s="86"/>
      <c r="AQ168" s="86"/>
      <c r="AR168" s="86"/>
      <c r="AS168" s="86"/>
      <c r="AT168" s="86"/>
    </row>
    <row r="169" spans="2:46" ht="14.5" thickBot="1" x14ac:dyDescent="0.35">
      <c r="B169" s="32" t="str">
        <f>IF(SUM(D170:S170)=501,"Darts","")</f>
        <v/>
      </c>
      <c r="C169" s="25"/>
      <c r="D169" s="29">
        <v>501</v>
      </c>
      <c r="E169" s="29">
        <f>IF(D170="",0,D169-D170)</f>
        <v>0</v>
      </c>
      <c r="F169" s="29">
        <f t="shared" ref="F169:S169" si="89">IF(E170="",0,E169-E170)</f>
        <v>0</v>
      </c>
      <c r="G169" s="29">
        <f t="shared" si="89"/>
        <v>0</v>
      </c>
      <c r="H169" s="29">
        <f t="shared" si="89"/>
        <v>0</v>
      </c>
      <c r="I169" s="29">
        <f t="shared" si="89"/>
        <v>0</v>
      </c>
      <c r="J169" s="29">
        <f t="shared" si="89"/>
        <v>0</v>
      </c>
      <c r="K169" s="29">
        <f t="shared" si="89"/>
        <v>0</v>
      </c>
      <c r="L169" s="29">
        <f t="shared" si="89"/>
        <v>0</v>
      </c>
      <c r="M169" s="29">
        <f t="shared" si="89"/>
        <v>0</v>
      </c>
      <c r="N169" s="29">
        <f t="shared" si="89"/>
        <v>0</v>
      </c>
      <c r="O169" s="29">
        <f t="shared" si="89"/>
        <v>0</v>
      </c>
      <c r="P169" s="29">
        <f t="shared" si="89"/>
        <v>0</v>
      </c>
      <c r="Q169" s="29">
        <f t="shared" si="89"/>
        <v>0</v>
      </c>
      <c r="R169" s="29">
        <f t="shared" si="89"/>
        <v>0</v>
      </c>
      <c r="S169" s="29">
        <f t="shared" si="89"/>
        <v>0</v>
      </c>
      <c r="T169" s="86"/>
      <c r="U169" s="86"/>
      <c r="V169" s="86"/>
      <c r="W169" s="86"/>
      <c r="X169" s="86"/>
      <c r="Y169" s="86"/>
      <c r="Z169" s="86"/>
      <c r="AA169" s="86"/>
      <c r="AB169" s="86"/>
      <c r="AC169" s="86"/>
      <c r="AD169" s="87">
        <f>IF(SUM(AB168:AB176)&gt;0,1,0)</f>
        <v>0</v>
      </c>
      <c r="AE169" s="87" t="s">
        <v>139</v>
      </c>
      <c r="AF169" s="86" t="s">
        <v>48</v>
      </c>
      <c r="AG169" s="86">
        <f>IF(OR(B170=1,B170=2,B170=3),B170-3,0)</f>
        <v>0</v>
      </c>
      <c r="AH169" s="86"/>
      <c r="AI169" s="86"/>
      <c r="AJ169" s="86"/>
      <c r="AK169" s="86"/>
      <c r="AL169" s="86"/>
      <c r="AM169" s="86"/>
      <c r="AN169" s="86"/>
      <c r="AO169" s="86"/>
      <c r="AP169" s="86"/>
      <c r="AQ169" s="86"/>
      <c r="AR169" s="86"/>
      <c r="AS169" s="86"/>
      <c r="AT169" s="86"/>
    </row>
    <row r="170" spans="2:46" ht="14.5" thickBot="1" x14ac:dyDescent="0.35">
      <c r="B170" s="66"/>
      <c r="C170" s="30" t="str">
        <f>IF(ISBLANK(C22),"",C22)</f>
        <v/>
      </c>
      <c r="D170" s="67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86">
        <f>IF(OR(B170=1,B170=2,B170=3),1,0)</f>
        <v>0</v>
      </c>
      <c r="U170" s="86">
        <f>IF(UPPER(B170)="L",1,0)</f>
        <v>0</v>
      </c>
      <c r="V170" s="88">
        <f>COUNTIF($D170:$S170,"&gt;99")-($X170+W170)</f>
        <v>0</v>
      </c>
      <c r="W170" s="88">
        <f>COUNTIF($D170:$S170,"&gt;139")-$X170</f>
        <v>0</v>
      </c>
      <c r="X170" s="86">
        <f>COUNTIF($D170:$S170,"&gt;169")</f>
        <v>0</v>
      </c>
      <c r="Y170" s="86"/>
      <c r="Z170" s="86">
        <f>IF(AND(ISBLANK(B170),SUM(D170:S170)=0),1,0)</f>
        <v>1</v>
      </c>
      <c r="AA170" s="86"/>
      <c r="AB170" s="86">
        <f>IF(OR(AND(T170=1,NOT(SUM(D170:S170)=501)),AND(U170=1,SUM(D170:S170)=501)),1,0)</f>
        <v>0</v>
      </c>
      <c r="AC170" s="86">
        <f>((16-COUNTBLANK(D170:S170))*3)+AG169</f>
        <v>0</v>
      </c>
      <c r="AD170" s="87">
        <f>IF((IF(OR(ISBLANK(B168),B168=1,B168=2,B168=3,B168="L"),0,1)+IF(OR(ISBLANK(B170),B170=1,B170=2,B170=3,B170="L"),0,1)+IF(OR(ISBLANK(B172),B172=1,B172=2,B172=3,B172="L"),0,1)+IF(OR(ISBLANK(B174),B174=1,B174=2,B174=3,B174="L"),0,1)+IF(OR(ISBLANK(B176),B176=1,B176=2,B176=3,B176="L"),0,1))&gt;0,1,0)</f>
        <v>0</v>
      </c>
      <c r="AE170" s="87" t="s">
        <v>139</v>
      </c>
      <c r="AF170" s="86" t="s">
        <v>62</v>
      </c>
      <c r="AG170" s="86"/>
      <c r="AH170" s="86">
        <f>V170+2.00001*W170+3.001*X170</f>
        <v>0</v>
      </c>
      <c r="AI170" s="86">
        <f>LARGE(AH168:AH176,2)</f>
        <v>0</v>
      </c>
      <c r="AJ170" s="86">
        <f>ROUND((AI170-ROUND(AI170,0))*1000,0)</f>
        <v>0</v>
      </c>
      <c r="AK170" s="86">
        <f>(AI170-ROUND(AI170,3))*100000</f>
        <v>0</v>
      </c>
      <c r="AL170" s="86">
        <f>ROUND(AI170,0)-(2*AK170)-(3*AJ170)</f>
        <v>0</v>
      </c>
      <c r="AM170" s="86">
        <f>IF(T170=1,AC170,0)</f>
        <v>0</v>
      </c>
      <c r="AN170" s="86"/>
      <c r="AO170" s="86"/>
      <c r="AP170" s="86"/>
      <c r="AQ170" s="86"/>
      <c r="AR170" s="86"/>
      <c r="AS170" s="86"/>
      <c r="AT170" s="86"/>
    </row>
    <row r="171" spans="2:46" ht="14.5" thickBot="1" x14ac:dyDescent="0.35">
      <c r="B171" s="32" t="str">
        <f>IF(SUM(D172:S172)=501,"Darts","")</f>
        <v/>
      </c>
      <c r="C171" s="25"/>
      <c r="D171" s="28">
        <v>501</v>
      </c>
      <c r="E171" s="29">
        <f>IF(D172="",0,D171-D172)</f>
        <v>0</v>
      </c>
      <c r="F171" s="29">
        <f t="shared" ref="F171:S171" si="90">IF(E172="",0,E171-E172)</f>
        <v>0</v>
      </c>
      <c r="G171" s="29">
        <f t="shared" si="90"/>
        <v>0</v>
      </c>
      <c r="H171" s="29">
        <f t="shared" si="90"/>
        <v>0</v>
      </c>
      <c r="I171" s="29">
        <f t="shared" si="90"/>
        <v>0</v>
      </c>
      <c r="J171" s="29">
        <f t="shared" si="90"/>
        <v>0</v>
      </c>
      <c r="K171" s="29">
        <f t="shared" si="90"/>
        <v>0</v>
      </c>
      <c r="L171" s="29">
        <f t="shared" si="90"/>
        <v>0</v>
      </c>
      <c r="M171" s="29">
        <f t="shared" si="90"/>
        <v>0</v>
      </c>
      <c r="N171" s="29">
        <f t="shared" si="90"/>
        <v>0</v>
      </c>
      <c r="O171" s="29">
        <f t="shared" si="90"/>
        <v>0</v>
      </c>
      <c r="P171" s="29">
        <f t="shared" si="90"/>
        <v>0</v>
      </c>
      <c r="Q171" s="29">
        <f t="shared" si="90"/>
        <v>0</v>
      </c>
      <c r="R171" s="29">
        <f t="shared" si="90"/>
        <v>0</v>
      </c>
      <c r="S171" s="29">
        <f t="shared" si="90"/>
        <v>0</v>
      </c>
      <c r="T171" s="86"/>
      <c r="U171" s="86"/>
      <c r="V171" s="86"/>
      <c r="W171" s="86"/>
      <c r="X171" s="86"/>
      <c r="Y171" s="86"/>
      <c r="Z171" s="86"/>
      <c r="AA171" s="86"/>
      <c r="AB171" s="86"/>
      <c r="AC171" s="86"/>
      <c r="AD171" s="87">
        <f>IF(OR(AND(B168="L",C177&gt;0),AND(B170="L",C178&gt;0),AND(B172="L",C179&gt;0),AND(B174="L",C180&gt;0),AND(B176="L",C181&gt;0)),1,0)</f>
        <v>0</v>
      </c>
      <c r="AE171" s="87" t="s">
        <v>139</v>
      </c>
      <c r="AF171" s="86" t="s">
        <v>66</v>
      </c>
      <c r="AG171" s="86">
        <f>IF(OR(B172=1,B172=2,B172=3),B172-3,0)</f>
        <v>0</v>
      </c>
      <c r="AH171" s="86"/>
      <c r="AI171" s="86"/>
      <c r="AJ171" s="86"/>
      <c r="AK171" s="86"/>
      <c r="AL171" s="86"/>
      <c r="AM171" s="86"/>
      <c r="AN171" s="86"/>
      <c r="AO171" s="86"/>
      <c r="AP171" s="86"/>
      <c r="AQ171" s="86"/>
      <c r="AR171" s="86"/>
      <c r="AS171" s="86"/>
      <c r="AT171" s="86"/>
    </row>
    <row r="172" spans="2:46" ht="14.5" thickBot="1" x14ac:dyDescent="0.35">
      <c r="B172" s="66"/>
      <c r="C172" s="26"/>
      <c r="D172" s="67"/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86">
        <f>IF(OR(B172=1,B172=2,B172=3),1,0)</f>
        <v>0</v>
      </c>
      <c r="U172" s="86">
        <f>IF(UPPER(B172)="L",1,0)</f>
        <v>0</v>
      </c>
      <c r="V172" s="88">
        <f>COUNTIF($D172:$S172,"&gt;99")-($X172+W172)</f>
        <v>0</v>
      </c>
      <c r="W172" s="88">
        <f>COUNTIF($D172:$S172,"&gt;139")-$X172</f>
        <v>0</v>
      </c>
      <c r="X172" s="86">
        <f>COUNTIF($D172:$S172,"&gt;169")</f>
        <v>0</v>
      </c>
      <c r="Y172" s="86">
        <f>IF(OR(SUM(T168:T172)=3,SUM(U168:U172)=3),1,0)</f>
        <v>0</v>
      </c>
      <c r="Z172" s="86">
        <f>IF(AND(ISBLANK(B172),SUM(D172:S172)=0),1,0)</f>
        <v>1</v>
      </c>
      <c r="AA172" s="86"/>
      <c r="AB172" s="86">
        <f>IF(OR(AND(T172=1,NOT(SUM(D172:S172)=501)),AND(U172=1,SUM(D172:S172)=501)),1,0)</f>
        <v>0</v>
      </c>
      <c r="AC172" s="86">
        <f>((16-COUNTBLANK(D172:S172))*3)+AG171</f>
        <v>0</v>
      </c>
      <c r="AD172" s="87">
        <f>IF(OR(AND(ISNUMBER(B168),C177=0),AND(ISNUMBER(B170),C178=0),AND(ISNUMBER(B172),C179=0),AND(ISNUMBER(B174),C180=0),AND(ISNUMBER(B176),C181=0)),1,0)</f>
        <v>0</v>
      </c>
      <c r="AE172" s="87" t="s">
        <v>139</v>
      </c>
      <c r="AF172" s="86" t="s">
        <v>63</v>
      </c>
      <c r="AG172" s="86"/>
      <c r="AH172" s="86">
        <f>V172+2.00001*W172+3.001*X172</f>
        <v>0</v>
      </c>
      <c r="AI172" s="86">
        <f>LARGE(AH168:AH176,3)</f>
        <v>0</v>
      </c>
      <c r="AJ172" s="86">
        <f>ROUND((AI172-ROUND(AI172,0))*1000,0)</f>
        <v>0</v>
      </c>
      <c r="AK172" s="86">
        <f>(AI172-ROUND(AI172,3))*100000</f>
        <v>0</v>
      </c>
      <c r="AL172" s="86">
        <f>ROUND(AI172,0)-(2*AK172)-(3*AJ172)</f>
        <v>0</v>
      </c>
      <c r="AM172" s="86">
        <f>IF(T172=1,AC172,0)</f>
        <v>0</v>
      </c>
      <c r="AN172" s="86"/>
      <c r="AO172" s="86"/>
      <c r="AP172" s="86"/>
      <c r="AQ172" s="86"/>
      <c r="AR172" s="86"/>
      <c r="AS172" s="86"/>
      <c r="AT172" s="86"/>
    </row>
    <row r="173" spans="2:46" ht="14.5" thickBot="1" x14ac:dyDescent="0.35">
      <c r="B173" s="32" t="str">
        <f>IF(SUM(D174:S174)=501,"Darts","")</f>
        <v/>
      </c>
      <c r="C173" s="22" t="s">
        <v>40</v>
      </c>
      <c r="D173" s="28">
        <v>501</v>
      </c>
      <c r="E173" s="29">
        <f>IF(D174="",0,D173-D174)</f>
        <v>0</v>
      </c>
      <c r="F173" s="29">
        <f t="shared" ref="F173:S173" si="91">IF(E174="",0,E173-E174)</f>
        <v>0</v>
      </c>
      <c r="G173" s="29">
        <f t="shared" si="91"/>
        <v>0</v>
      </c>
      <c r="H173" s="29">
        <f t="shared" si="91"/>
        <v>0</v>
      </c>
      <c r="I173" s="29">
        <f t="shared" si="91"/>
        <v>0</v>
      </c>
      <c r="J173" s="29">
        <f t="shared" si="91"/>
        <v>0</v>
      </c>
      <c r="K173" s="29">
        <f t="shared" si="91"/>
        <v>0</v>
      </c>
      <c r="L173" s="29">
        <f t="shared" si="91"/>
        <v>0</v>
      </c>
      <c r="M173" s="29">
        <f t="shared" si="91"/>
        <v>0</v>
      </c>
      <c r="N173" s="29">
        <f t="shared" si="91"/>
        <v>0</v>
      </c>
      <c r="O173" s="29">
        <f t="shared" si="91"/>
        <v>0</v>
      </c>
      <c r="P173" s="29">
        <f t="shared" si="91"/>
        <v>0</v>
      </c>
      <c r="Q173" s="29">
        <f t="shared" si="91"/>
        <v>0</v>
      </c>
      <c r="R173" s="29">
        <f t="shared" si="91"/>
        <v>0</v>
      </c>
      <c r="S173" s="29">
        <f t="shared" si="91"/>
        <v>0</v>
      </c>
      <c r="T173" s="86"/>
      <c r="U173" s="86"/>
      <c r="V173" s="86"/>
      <c r="W173" s="86"/>
      <c r="X173" s="86"/>
      <c r="Y173" s="86"/>
      <c r="Z173" s="86"/>
      <c r="AA173" s="86"/>
      <c r="AB173" s="86"/>
      <c r="AC173" s="86"/>
      <c r="AD173" s="87"/>
      <c r="AE173" s="87"/>
      <c r="AF173" s="86"/>
      <c r="AG173" s="86">
        <f>IF(OR(B174=1,B174=2,B174=3),B174-3,0)</f>
        <v>0</v>
      </c>
      <c r="AH173" s="86"/>
      <c r="AI173" s="86"/>
      <c r="AJ173" s="86"/>
      <c r="AK173" s="86"/>
      <c r="AL173" s="86"/>
      <c r="AM173" s="86"/>
      <c r="AN173" s="86"/>
      <c r="AO173" s="86"/>
      <c r="AP173" s="86"/>
      <c r="AQ173" s="86"/>
      <c r="AR173" s="86"/>
      <c r="AS173" s="86"/>
      <c r="AT173" s="86"/>
    </row>
    <row r="174" spans="2:46" ht="14.5" thickBot="1" x14ac:dyDescent="0.35">
      <c r="B174" s="66"/>
      <c r="C174" s="27" t="str">
        <f>IF(S165=1,IF(T177=3,"WON","LOST"),"")</f>
        <v/>
      </c>
      <c r="D174" s="67"/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86">
        <f>IF(OR(B174=1,B174=2,B174=3),1,0)</f>
        <v>0</v>
      </c>
      <c r="U174" s="86">
        <f>IF(UPPER(B174)="L",1,0)</f>
        <v>0</v>
      </c>
      <c r="V174" s="88">
        <f>COUNTIF($D174:$S174,"&gt;99")-($X174+W174)</f>
        <v>0</v>
      </c>
      <c r="W174" s="88">
        <f>COUNTIF($D174:$S174,"&gt;139")-$X174</f>
        <v>0</v>
      </c>
      <c r="X174" s="86">
        <f>COUNTIF($D174:$S174,"&gt;169")</f>
        <v>0</v>
      </c>
      <c r="Y174" s="86">
        <f>IF(AND(OR(SUM(T168:T174)=3,SUM(U168:U174)=3),Y172=0),1,0)</f>
        <v>0</v>
      </c>
      <c r="Z174" s="86">
        <f>IF(AND(ISBLANK(B174),SUM(D174:S174)=0),1,0)</f>
        <v>1</v>
      </c>
      <c r="AA174" s="86">
        <f>IF(AND(Y172=1,Y174=0,Z174=0),1,0)</f>
        <v>0</v>
      </c>
      <c r="AB174" s="86">
        <f>IF(OR(AND(T174=1,NOT(SUM(D174:S174)=501)),AND(U174=1,SUM(D174:S174)=501)),1,0)</f>
        <v>0</v>
      </c>
      <c r="AC174" s="86">
        <f>((16-COUNTBLANK(D174:S174))*3)+AG173</f>
        <v>0</v>
      </c>
      <c r="AD174" s="87"/>
      <c r="AE174" s="87"/>
      <c r="AF174" s="86"/>
      <c r="AG174" s="86"/>
      <c r="AH174" s="86">
        <f>V174+2.00001*W174+3.001*X174</f>
        <v>0</v>
      </c>
      <c r="AI174" s="86" t="s">
        <v>54</v>
      </c>
      <c r="AJ174" s="86">
        <f>SUM(AJ168:AJ172)</f>
        <v>0</v>
      </c>
      <c r="AK174" s="86">
        <f>SUM(AK168:AK172)</f>
        <v>0</v>
      </c>
      <c r="AL174" s="86">
        <f>SUM(AL168:AL172)</f>
        <v>0</v>
      </c>
      <c r="AM174" s="86">
        <f>IF(T174=1,AC174,0)</f>
        <v>0</v>
      </c>
      <c r="AN174" s="86"/>
      <c r="AO174" s="86"/>
      <c r="AP174" s="86"/>
      <c r="AQ174" s="86"/>
      <c r="AR174" s="86"/>
      <c r="AS174" s="86"/>
      <c r="AT174" s="86"/>
    </row>
    <row r="175" spans="2:46" ht="14.5" thickBot="1" x14ac:dyDescent="0.35">
      <c r="B175" s="32" t="str">
        <f>IF(SUM(D176:S176)=501,"Darts","")</f>
        <v/>
      </c>
      <c r="C175" s="27" t="str">
        <f>IF(OR(S165=1,A1=1),ROUND(SUM(D168:S168,D170:S170,D172:S172,D174:S174,D176:S176)/SUM(AC168:AC176),2),"")</f>
        <v/>
      </c>
      <c r="D175" s="28">
        <v>501</v>
      </c>
      <c r="E175" s="29">
        <f>IF(D176="",0,D175-D176)</f>
        <v>0</v>
      </c>
      <c r="F175" s="29">
        <f t="shared" ref="F175:S175" si="92">IF(E176="",0,E175-E176)</f>
        <v>0</v>
      </c>
      <c r="G175" s="29">
        <f t="shared" si="92"/>
        <v>0</v>
      </c>
      <c r="H175" s="29">
        <f t="shared" si="92"/>
        <v>0</v>
      </c>
      <c r="I175" s="29">
        <f t="shared" si="92"/>
        <v>0</v>
      </c>
      <c r="J175" s="29">
        <f t="shared" si="92"/>
        <v>0</v>
      </c>
      <c r="K175" s="29">
        <f t="shared" si="92"/>
        <v>0</v>
      </c>
      <c r="L175" s="29">
        <f t="shared" si="92"/>
        <v>0</v>
      </c>
      <c r="M175" s="29">
        <f t="shared" si="92"/>
        <v>0</v>
      </c>
      <c r="N175" s="29">
        <f t="shared" si="92"/>
        <v>0</v>
      </c>
      <c r="O175" s="29">
        <f t="shared" si="92"/>
        <v>0</v>
      </c>
      <c r="P175" s="29">
        <f t="shared" si="92"/>
        <v>0</v>
      </c>
      <c r="Q175" s="29">
        <f t="shared" si="92"/>
        <v>0</v>
      </c>
      <c r="R175" s="29">
        <f t="shared" si="92"/>
        <v>0</v>
      </c>
      <c r="S175" s="29">
        <f t="shared" si="92"/>
        <v>0</v>
      </c>
      <c r="T175" s="86"/>
      <c r="U175" s="86"/>
      <c r="V175" s="86"/>
      <c r="W175" s="86"/>
      <c r="X175" s="86"/>
      <c r="Y175" s="86"/>
      <c r="Z175" s="86"/>
      <c r="AA175" s="86"/>
      <c r="AB175" s="86"/>
      <c r="AC175" s="86"/>
      <c r="AD175" s="87"/>
      <c r="AE175" s="87"/>
      <c r="AF175" s="86"/>
      <c r="AG175" s="86">
        <f>IF(OR(B176=1,B176=2,B176=3),B176-3,0)</f>
        <v>0</v>
      </c>
      <c r="AH175" s="86"/>
      <c r="AI175" s="86"/>
      <c r="AJ175" s="86"/>
      <c r="AK175" s="86"/>
      <c r="AL175" s="86"/>
      <c r="AM175" s="86"/>
      <c r="AN175" s="86"/>
      <c r="AO175" s="86"/>
      <c r="AP175" s="86"/>
      <c r="AQ175" s="86"/>
      <c r="AR175" s="86"/>
      <c r="AS175" s="86"/>
      <c r="AT175" s="86"/>
    </row>
    <row r="176" spans="2:46" ht="14.5" thickBot="1" x14ac:dyDescent="0.35">
      <c r="B176" s="66"/>
      <c r="C176" s="26"/>
      <c r="D176" s="67"/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86">
        <f>IF(OR(B176=1,B176=2,B176=3),1,0)</f>
        <v>0</v>
      </c>
      <c r="U176" s="86">
        <f>IF(UPPER(B176)="L",1,0)</f>
        <v>0</v>
      </c>
      <c r="V176" s="88">
        <f>COUNTIF($D176:$S176,"&gt;99")-($X176+W176)</f>
        <v>0</v>
      </c>
      <c r="W176" s="88">
        <f>COUNTIF($D176:$S176,"&gt;139")-$X176</f>
        <v>0</v>
      </c>
      <c r="X176" s="86">
        <f>COUNTIF($D176:$S176,"&gt;169")</f>
        <v>0</v>
      </c>
      <c r="Y176" s="86">
        <f>IF(AND(OR(SUM(T168:T176)=3,SUM(U168:U176)=3),Y174=0,Y172=0),1,0)</f>
        <v>0</v>
      </c>
      <c r="Z176" s="86">
        <f>IF(AND(ISBLANK(B176),SUM(D176:S176)=0),1,0)</f>
        <v>1</v>
      </c>
      <c r="AA176" s="86">
        <f>IF(AND(Y176=0,Z176=0),1,0)</f>
        <v>0</v>
      </c>
      <c r="AB176" s="86">
        <f>IF(OR(AND(T176=1,NOT(SUM(D176:S176)=501)),AND(U176=1,SUM(D176:S176)=501)),1,0)</f>
        <v>0</v>
      </c>
      <c r="AC176" s="86">
        <f>((16-COUNTBLANK(D176:S176))*3)+AG175</f>
        <v>0</v>
      </c>
      <c r="AD176" s="87"/>
      <c r="AE176" s="87"/>
      <c r="AF176" s="86"/>
      <c r="AG176" s="86"/>
      <c r="AH176" s="86">
        <f>V176+2.00001*W176+3.001*X176</f>
        <v>0</v>
      </c>
      <c r="AI176" s="86"/>
      <c r="AJ176" s="86"/>
      <c r="AK176" s="86"/>
      <c r="AL176" s="86"/>
      <c r="AM176" s="86">
        <f>IF(T176=1,AC176,0)</f>
        <v>0</v>
      </c>
      <c r="AN176" s="86"/>
      <c r="AO176" s="86"/>
      <c r="AP176" s="86"/>
      <c r="AQ176" s="86"/>
      <c r="AR176" s="86"/>
      <c r="AS176" s="86"/>
      <c r="AT176" s="86"/>
    </row>
    <row r="177" spans="2:46" hidden="1" x14ac:dyDescent="0.3">
      <c r="C177" s="2">
        <f>SUM(D177:S177)</f>
        <v>0</v>
      </c>
      <c r="D177" s="2">
        <f>IF(D167-D168=0,D168,0)</f>
        <v>0</v>
      </c>
      <c r="E177" s="2">
        <f t="shared" ref="E177:S177" si="93">IF(E167-E168=0,E168,0)</f>
        <v>0</v>
      </c>
      <c r="F177" s="2">
        <f t="shared" si="93"/>
        <v>0</v>
      </c>
      <c r="G177" s="2">
        <f t="shared" si="93"/>
        <v>0</v>
      </c>
      <c r="H177" s="2">
        <f t="shared" si="93"/>
        <v>0</v>
      </c>
      <c r="I177" s="2">
        <f t="shared" si="93"/>
        <v>0</v>
      </c>
      <c r="J177" s="2">
        <f t="shared" si="93"/>
        <v>0</v>
      </c>
      <c r="K177" s="2">
        <f t="shared" si="93"/>
        <v>0</v>
      </c>
      <c r="L177" s="2">
        <f t="shared" si="93"/>
        <v>0</v>
      </c>
      <c r="M177" s="2">
        <f t="shared" si="93"/>
        <v>0</v>
      </c>
      <c r="N177" s="2">
        <f t="shared" si="93"/>
        <v>0</v>
      </c>
      <c r="O177" s="2">
        <f t="shared" si="93"/>
        <v>0</v>
      </c>
      <c r="P177" s="2">
        <f t="shared" si="93"/>
        <v>0</v>
      </c>
      <c r="Q177" s="2">
        <f t="shared" si="93"/>
        <v>0</v>
      </c>
      <c r="R177" s="2">
        <f t="shared" si="93"/>
        <v>0</v>
      </c>
      <c r="S177" s="2">
        <f t="shared" si="93"/>
        <v>0</v>
      </c>
      <c r="T177" s="86">
        <f>SUM(T168:T176)</f>
        <v>0</v>
      </c>
      <c r="U177" s="86">
        <f>SUM(U168:U176)</f>
        <v>0</v>
      </c>
      <c r="V177" s="86"/>
      <c r="W177" s="86"/>
      <c r="X177" s="86"/>
      <c r="Y177" s="86"/>
      <c r="Z177" s="86"/>
      <c r="AA177" s="86"/>
      <c r="AB177" s="86"/>
      <c r="AC177" s="86"/>
      <c r="AD177" s="86"/>
      <c r="AE177" s="86"/>
      <c r="AF177" s="86"/>
      <c r="AG177" s="86"/>
      <c r="AH177" s="86"/>
      <c r="AI177" s="86"/>
      <c r="AJ177" s="86"/>
      <c r="AK177" s="86"/>
      <c r="AL177" s="86"/>
      <c r="AM177" s="86"/>
      <c r="AN177" s="86"/>
      <c r="AO177" s="86"/>
      <c r="AP177" s="86"/>
      <c r="AQ177" s="86"/>
      <c r="AR177" s="86"/>
      <c r="AS177" s="86"/>
      <c r="AT177" s="86"/>
    </row>
    <row r="178" spans="2:46" hidden="1" x14ac:dyDescent="0.3">
      <c r="C178" s="2">
        <f>SUM(D178:S178)</f>
        <v>0</v>
      </c>
      <c r="D178" s="2">
        <f>IF(D169-D170=0,D170,0)</f>
        <v>0</v>
      </c>
      <c r="E178" s="2">
        <f t="shared" ref="E178:S178" si="94">IF(E169-E170=0,E170,0)</f>
        <v>0</v>
      </c>
      <c r="F178" s="2">
        <f t="shared" si="94"/>
        <v>0</v>
      </c>
      <c r="G178" s="2">
        <f t="shared" si="94"/>
        <v>0</v>
      </c>
      <c r="H178" s="2">
        <f t="shared" si="94"/>
        <v>0</v>
      </c>
      <c r="I178" s="2">
        <f t="shared" si="94"/>
        <v>0</v>
      </c>
      <c r="J178" s="2">
        <f t="shared" si="94"/>
        <v>0</v>
      </c>
      <c r="K178" s="2">
        <f t="shared" si="94"/>
        <v>0</v>
      </c>
      <c r="L178" s="2">
        <f t="shared" si="94"/>
        <v>0</v>
      </c>
      <c r="M178" s="2">
        <f t="shared" si="94"/>
        <v>0</v>
      </c>
      <c r="N178" s="2">
        <f t="shared" si="94"/>
        <v>0</v>
      </c>
      <c r="O178" s="2">
        <f t="shared" si="94"/>
        <v>0</v>
      </c>
      <c r="P178" s="2">
        <f t="shared" si="94"/>
        <v>0</v>
      </c>
      <c r="Q178" s="2">
        <f t="shared" si="94"/>
        <v>0</v>
      </c>
      <c r="R178" s="2">
        <f t="shared" si="94"/>
        <v>0</v>
      </c>
      <c r="S178" s="2">
        <f t="shared" si="94"/>
        <v>0</v>
      </c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</row>
    <row r="179" spans="2:46" hidden="1" x14ac:dyDescent="0.3">
      <c r="C179" s="2">
        <f>SUM(D179:S179)</f>
        <v>0</v>
      </c>
      <c r="D179" s="2">
        <f>IF(D171-D172=0,D172,0)</f>
        <v>0</v>
      </c>
      <c r="E179" s="2">
        <f t="shared" ref="E179:S179" si="95">IF(E171-E172=0,E172,0)</f>
        <v>0</v>
      </c>
      <c r="F179" s="2">
        <f t="shared" si="95"/>
        <v>0</v>
      </c>
      <c r="G179" s="2">
        <f t="shared" si="95"/>
        <v>0</v>
      </c>
      <c r="H179" s="2">
        <f t="shared" si="95"/>
        <v>0</v>
      </c>
      <c r="I179" s="2">
        <f t="shared" si="95"/>
        <v>0</v>
      </c>
      <c r="J179" s="2">
        <f t="shared" si="95"/>
        <v>0</v>
      </c>
      <c r="K179" s="2">
        <f t="shared" si="95"/>
        <v>0</v>
      </c>
      <c r="L179" s="2">
        <f t="shared" si="95"/>
        <v>0</v>
      </c>
      <c r="M179" s="2">
        <f t="shared" si="95"/>
        <v>0</v>
      </c>
      <c r="N179" s="2">
        <f t="shared" si="95"/>
        <v>0</v>
      </c>
      <c r="O179" s="2">
        <f t="shared" si="95"/>
        <v>0</v>
      </c>
      <c r="P179" s="2">
        <f t="shared" si="95"/>
        <v>0</v>
      </c>
      <c r="Q179" s="2">
        <f t="shared" si="95"/>
        <v>0</v>
      </c>
      <c r="R179" s="2">
        <f t="shared" si="95"/>
        <v>0</v>
      </c>
      <c r="S179" s="2">
        <f t="shared" si="95"/>
        <v>0</v>
      </c>
      <c r="T179" s="86"/>
      <c r="U179" s="86"/>
      <c r="V179" s="86"/>
      <c r="W179" s="86"/>
      <c r="X179" s="86"/>
      <c r="Y179" s="86"/>
      <c r="Z179" s="86"/>
      <c r="AA179" s="86"/>
      <c r="AB179" s="86"/>
      <c r="AC179" s="86"/>
      <c r="AD179" s="86"/>
      <c r="AE179" s="86"/>
      <c r="AF179" s="86"/>
      <c r="AG179" s="86"/>
      <c r="AH179" s="86"/>
      <c r="AI179" s="86"/>
      <c r="AJ179" s="86"/>
      <c r="AK179" s="86"/>
      <c r="AL179" s="86"/>
      <c r="AM179" s="86"/>
      <c r="AN179" s="86"/>
      <c r="AO179" s="86"/>
      <c r="AP179" s="86"/>
      <c r="AQ179" s="86"/>
      <c r="AR179" s="86"/>
      <c r="AS179" s="86"/>
      <c r="AT179" s="86"/>
    </row>
    <row r="180" spans="2:46" hidden="1" x14ac:dyDescent="0.3">
      <c r="C180" s="2">
        <f>SUM(D180:S180)</f>
        <v>0</v>
      </c>
      <c r="D180" s="2">
        <f>IF(D173-D174=0,D174,0)</f>
        <v>0</v>
      </c>
      <c r="E180" s="2">
        <f t="shared" ref="E180:S180" si="96">IF(E173-E174=0,E174,0)</f>
        <v>0</v>
      </c>
      <c r="F180" s="2">
        <f t="shared" si="96"/>
        <v>0</v>
      </c>
      <c r="G180" s="2">
        <f t="shared" si="96"/>
        <v>0</v>
      </c>
      <c r="H180" s="2">
        <f t="shared" si="96"/>
        <v>0</v>
      </c>
      <c r="I180" s="2">
        <f t="shared" si="96"/>
        <v>0</v>
      </c>
      <c r="J180" s="2">
        <f t="shared" si="96"/>
        <v>0</v>
      </c>
      <c r="K180" s="2">
        <f t="shared" si="96"/>
        <v>0</v>
      </c>
      <c r="L180" s="2">
        <f t="shared" si="96"/>
        <v>0</v>
      </c>
      <c r="M180" s="2">
        <f t="shared" si="96"/>
        <v>0</v>
      </c>
      <c r="N180" s="2">
        <f t="shared" si="96"/>
        <v>0</v>
      </c>
      <c r="O180" s="2">
        <f t="shared" si="96"/>
        <v>0</v>
      </c>
      <c r="P180" s="2">
        <f t="shared" si="96"/>
        <v>0</v>
      </c>
      <c r="Q180" s="2">
        <f t="shared" si="96"/>
        <v>0</v>
      </c>
      <c r="R180" s="2">
        <f t="shared" si="96"/>
        <v>0</v>
      </c>
      <c r="S180" s="2">
        <f t="shared" si="96"/>
        <v>0</v>
      </c>
      <c r="T180" s="86"/>
      <c r="U180" s="86"/>
      <c r="V180" s="86"/>
      <c r="W180" s="86"/>
      <c r="X180" s="86"/>
      <c r="Y180" s="86"/>
      <c r="Z180" s="86"/>
      <c r="AA180" s="86"/>
      <c r="AB180" s="86"/>
      <c r="AC180" s="86"/>
      <c r="AD180" s="86"/>
      <c r="AE180" s="86"/>
      <c r="AF180" s="86"/>
      <c r="AG180" s="86"/>
      <c r="AH180" s="86"/>
      <c r="AI180" s="86"/>
      <c r="AJ180" s="86"/>
      <c r="AK180" s="86"/>
      <c r="AL180" s="86"/>
      <c r="AM180" s="86"/>
      <c r="AN180" s="86"/>
      <c r="AO180" s="86"/>
      <c r="AP180" s="86"/>
      <c r="AQ180" s="86"/>
      <c r="AR180" s="86"/>
      <c r="AS180" s="86"/>
      <c r="AT180" s="86"/>
    </row>
    <row r="181" spans="2:46" hidden="1" x14ac:dyDescent="0.3">
      <c r="C181" s="2">
        <f>SUM(D181:S181)</f>
        <v>0</v>
      </c>
      <c r="D181" s="2">
        <f>IF(D175-D176=0,D176,0)</f>
        <v>0</v>
      </c>
      <c r="E181" s="2">
        <f t="shared" ref="E181:S181" si="97">IF(E175-E176=0,E176,0)</f>
        <v>0</v>
      </c>
      <c r="F181" s="2">
        <f t="shared" si="97"/>
        <v>0</v>
      </c>
      <c r="G181" s="2">
        <f t="shared" si="97"/>
        <v>0</v>
      </c>
      <c r="H181" s="2">
        <f t="shared" si="97"/>
        <v>0</v>
      </c>
      <c r="I181" s="2">
        <f t="shared" si="97"/>
        <v>0</v>
      </c>
      <c r="J181" s="2">
        <f t="shared" si="97"/>
        <v>0</v>
      </c>
      <c r="K181" s="2">
        <f t="shared" si="97"/>
        <v>0</v>
      </c>
      <c r="L181" s="2">
        <f t="shared" si="97"/>
        <v>0</v>
      </c>
      <c r="M181" s="2">
        <f t="shared" si="97"/>
        <v>0</v>
      </c>
      <c r="N181" s="2">
        <f t="shared" si="97"/>
        <v>0</v>
      </c>
      <c r="O181" s="2">
        <f t="shared" si="97"/>
        <v>0</v>
      </c>
      <c r="P181" s="2">
        <f t="shared" si="97"/>
        <v>0</v>
      </c>
      <c r="Q181" s="2">
        <f t="shared" si="97"/>
        <v>0</v>
      </c>
      <c r="R181" s="2">
        <f t="shared" si="97"/>
        <v>0</v>
      </c>
      <c r="S181" s="2">
        <f t="shared" si="97"/>
        <v>0</v>
      </c>
      <c r="T181" s="86"/>
      <c r="U181" s="86"/>
      <c r="V181" s="86"/>
      <c r="W181" s="86"/>
      <c r="X181" s="86"/>
      <c r="Y181" s="86"/>
      <c r="Z181" s="86"/>
      <c r="AA181" s="86"/>
      <c r="AB181" s="86"/>
      <c r="AC181" s="86"/>
      <c r="AD181" s="86"/>
      <c r="AE181" s="86"/>
      <c r="AF181" s="86"/>
      <c r="AG181" s="86"/>
      <c r="AH181" s="86"/>
      <c r="AI181" s="86"/>
      <c r="AJ181" s="86"/>
      <c r="AK181" s="86"/>
      <c r="AL181" s="86"/>
      <c r="AM181" s="86"/>
      <c r="AN181" s="86"/>
      <c r="AO181" s="86"/>
      <c r="AP181" s="86"/>
      <c r="AQ181" s="86"/>
      <c r="AR181" s="86"/>
      <c r="AS181" s="86"/>
      <c r="AT181" s="86"/>
    </row>
    <row r="182" spans="2:46" ht="14.5" thickBot="1" x14ac:dyDescent="0.35">
      <c r="S182" s="69">
        <f>IF(OR(T194=3,U194=3),1,0)</f>
        <v>0</v>
      </c>
      <c r="T182" s="86"/>
      <c r="U182" s="86"/>
      <c r="V182" s="86"/>
      <c r="W182" s="86"/>
      <c r="X182" s="86"/>
      <c r="Y182" s="86"/>
      <c r="Z182" s="86"/>
      <c r="AA182" s="86"/>
      <c r="AB182" s="86"/>
      <c r="AC182" s="86"/>
      <c r="AD182" s="86"/>
      <c r="AE182" s="86"/>
      <c r="AF182" s="86"/>
      <c r="AG182" s="86"/>
      <c r="AH182" s="86"/>
      <c r="AI182" s="86"/>
      <c r="AJ182" s="86"/>
      <c r="AK182" s="86"/>
      <c r="AL182" s="86"/>
      <c r="AM182" s="86"/>
      <c r="AN182" s="86"/>
      <c r="AO182" s="86"/>
      <c r="AP182" s="86"/>
      <c r="AQ182" s="86"/>
      <c r="AR182" s="86"/>
      <c r="AS182" s="86"/>
      <c r="AT182" s="86"/>
    </row>
    <row r="183" spans="2:46" ht="14.5" thickBot="1" x14ac:dyDescent="0.35">
      <c r="C183" s="24" t="s">
        <v>73</v>
      </c>
      <c r="D183" s="23">
        <v>3</v>
      </c>
      <c r="E183" s="23">
        <v>6</v>
      </c>
      <c r="F183" s="23">
        <v>9</v>
      </c>
      <c r="G183" s="23">
        <v>12</v>
      </c>
      <c r="H183" s="23">
        <v>15</v>
      </c>
      <c r="I183" s="23">
        <v>18</v>
      </c>
      <c r="J183" s="23">
        <v>21</v>
      </c>
      <c r="K183" s="23">
        <v>24</v>
      </c>
      <c r="L183" s="23">
        <v>27</v>
      </c>
      <c r="M183" s="23">
        <v>30</v>
      </c>
      <c r="N183" s="23">
        <v>33</v>
      </c>
      <c r="O183" s="23">
        <v>36</v>
      </c>
      <c r="P183" s="23">
        <v>39</v>
      </c>
      <c r="Q183" s="23">
        <v>42</v>
      </c>
      <c r="R183" s="23">
        <v>45</v>
      </c>
      <c r="S183" s="23">
        <v>48</v>
      </c>
      <c r="T183" s="86" t="s">
        <v>41</v>
      </c>
      <c r="U183" s="86" t="s">
        <v>42</v>
      </c>
      <c r="V183" s="86" t="s">
        <v>26</v>
      </c>
      <c r="W183" s="86" t="s">
        <v>27</v>
      </c>
      <c r="X183" s="86" t="s">
        <v>28</v>
      </c>
      <c r="Y183" s="86" t="s">
        <v>45</v>
      </c>
      <c r="Z183" s="86" t="s">
        <v>46</v>
      </c>
      <c r="AA183" s="86" t="s">
        <v>47</v>
      </c>
      <c r="AB183" s="86" t="s">
        <v>49</v>
      </c>
      <c r="AC183" s="86" t="s">
        <v>50</v>
      </c>
      <c r="AD183" s="87"/>
      <c r="AE183" s="87"/>
      <c r="AF183" s="86"/>
      <c r="AG183" s="86" t="s">
        <v>51</v>
      </c>
      <c r="AH183" s="86" t="s">
        <v>52</v>
      </c>
      <c r="AI183" s="86" t="s">
        <v>53</v>
      </c>
      <c r="AJ183" s="86"/>
      <c r="AK183" s="86"/>
      <c r="AL183" s="86"/>
      <c r="AM183" s="86"/>
      <c r="AN183" s="86"/>
      <c r="AO183" s="86"/>
      <c r="AP183" s="86"/>
      <c r="AQ183" s="86"/>
      <c r="AR183" s="86"/>
      <c r="AS183" s="86"/>
      <c r="AT183" s="86"/>
    </row>
    <row r="184" spans="2:46" ht="14.5" thickBot="1" x14ac:dyDescent="0.35">
      <c r="B184" s="32" t="str">
        <f>IF(SUM(D185:S185)=501,"Darts","")</f>
        <v/>
      </c>
      <c r="C184" s="22"/>
      <c r="D184" s="28">
        <v>501</v>
      </c>
      <c r="E184" s="29">
        <f>IF(D185="",0,D184-D185)</f>
        <v>0</v>
      </c>
      <c r="F184" s="29">
        <f t="shared" ref="F184:S184" si="98">IF(E185="",0,E184-E185)</f>
        <v>0</v>
      </c>
      <c r="G184" s="29">
        <f t="shared" si="98"/>
        <v>0</v>
      </c>
      <c r="H184" s="29">
        <f t="shared" si="98"/>
        <v>0</v>
      </c>
      <c r="I184" s="29">
        <f t="shared" si="98"/>
        <v>0</v>
      </c>
      <c r="J184" s="29">
        <f t="shared" si="98"/>
        <v>0</v>
      </c>
      <c r="K184" s="29">
        <f t="shared" si="98"/>
        <v>0</v>
      </c>
      <c r="L184" s="29">
        <f t="shared" si="98"/>
        <v>0</v>
      </c>
      <c r="M184" s="29">
        <f t="shared" si="98"/>
        <v>0</v>
      </c>
      <c r="N184" s="29">
        <f t="shared" si="98"/>
        <v>0</v>
      </c>
      <c r="O184" s="29">
        <f t="shared" si="98"/>
        <v>0</v>
      </c>
      <c r="P184" s="29">
        <f t="shared" si="98"/>
        <v>0</v>
      </c>
      <c r="Q184" s="29">
        <f t="shared" si="98"/>
        <v>0</v>
      </c>
      <c r="R184" s="29">
        <f t="shared" si="98"/>
        <v>0</v>
      </c>
      <c r="S184" s="29">
        <f t="shared" si="98"/>
        <v>0</v>
      </c>
      <c r="T184" s="86"/>
      <c r="U184" s="86"/>
      <c r="V184" s="86"/>
      <c r="W184" s="86"/>
      <c r="X184" s="86"/>
      <c r="Y184" s="86"/>
      <c r="Z184" s="86"/>
      <c r="AA184" s="86"/>
      <c r="AB184" s="86"/>
      <c r="AC184" s="86"/>
      <c r="AD184" s="87">
        <f>IF(OR(OR(T194&lt;0,T194&gt;3),OR(U194&lt;0,U194&gt;3)),1,0)</f>
        <v>0</v>
      </c>
      <c r="AE184" s="87" t="s">
        <v>140</v>
      </c>
      <c r="AF184" s="86" t="s">
        <v>43</v>
      </c>
      <c r="AG184" s="86">
        <f>IF(OR(B185=1,B185=2,B185=3),B185-3,0)</f>
        <v>0</v>
      </c>
      <c r="AH184" s="86"/>
      <c r="AI184" s="86"/>
      <c r="AJ184" s="86" t="s">
        <v>28</v>
      </c>
      <c r="AK184" s="86" t="s">
        <v>27</v>
      </c>
      <c r="AL184" s="86" t="s">
        <v>26</v>
      </c>
      <c r="AM184" s="86"/>
      <c r="AN184" s="86"/>
      <c r="AO184" s="86"/>
      <c r="AP184" s="86"/>
      <c r="AQ184" s="86"/>
      <c r="AR184" s="86"/>
      <c r="AS184" s="86"/>
      <c r="AT184" s="86"/>
    </row>
    <row r="185" spans="2:46" ht="14.5" thickBot="1" x14ac:dyDescent="0.35">
      <c r="B185" s="66"/>
      <c r="C185" s="25" t="s">
        <v>39</v>
      </c>
      <c r="D185" s="67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86">
        <f>IF(OR(B185=1,B185=2,B185=3),1,0)</f>
        <v>0</v>
      </c>
      <c r="U185" s="86">
        <f>IF(UPPER(B185)="L",1,0)</f>
        <v>0</v>
      </c>
      <c r="V185" s="88">
        <f>COUNTIF($D185:$S185,"&gt;99")-($X185+W185)</f>
        <v>0</v>
      </c>
      <c r="W185" s="88">
        <f>COUNTIF($D185:$S185,"&gt;139")-$X185</f>
        <v>0</v>
      </c>
      <c r="X185" s="86">
        <f>COUNTIF($D185:$S185,"&gt;169")</f>
        <v>0</v>
      </c>
      <c r="Y185" s="86"/>
      <c r="Z185" s="86">
        <f>IF(AND(ISBLANK(B185),SUM(D185:S185)=0),1,0)</f>
        <v>1</v>
      </c>
      <c r="AA185" s="86"/>
      <c r="AB185" s="86">
        <f>IF(OR(AND(T185=1,NOT(SUM(D185:S185)=501)),AND(U185=1,SUM(D185:S185)=501)),1,0)</f>
        <v>0</v>
      </c>
      <c r="AC185" s="86">
        <f>((16-COUNTBLANK(D185:S185))*3)+AG184</f>
        <v>0</v>
      </c>
      <c r="AD185" s="87">
        <f>IF(SUM(AA191:AA193)&gt;0,1,0)</f>
        <v>0</v>
      </c>
      <c r="AE185" s="87" t="s">
        <v>141</v>
      </c>
      <c r="AF185" s="86" t="s">
        <v>44</v>
      </c>
      <c r="AG185" s="86"/>
      <c r="AH185" s="86">
        <f>V185+2.00001*W185+3.001*X185</f>
        <v>0</v>
      </c>
      <c r="AI185" s="86">
        <f>LARGE(AH185:AH193,1)</f>
        <v>0</v>
      </c>
      <c r="AJ185" s="86">
        <f>ROUND((AI185-ROUND(AI185,0))*1000,0)</f>
        <v>0</v>
      </c>
      <c r="AK185" s="86">
        <f>(AI185-ROUND(AI185,3))*100000</f>
        <v>0</v>
      </c>
      <c r="AL185" s="86">
        <f>ROUND(AI185,0)-(2*AK185)-(3*AJ185)</f>
        <v>0</v>
      </c>
      <c r="AM185" s="86">
        <f>IF(T185=1,AC185,0)</f>
        <v>0</v>
      </c>
      <c r="AN185" s="86"/>
      <c r="AO185" s="86"/>
      <c r="AP185" s="86"/>
      <c r="AQ185" s="86"/>
      <c r="AR185" s="86"/>
      <c r="AS185" s="86"/>
      <c r="AT185" s="86"/>
    </row>
    <row r="186" spans="2:46" ht="14.5" thickBot="1" x14ac:dyDescent="0.35">
      <c r="B186" s="32" t="str">
        <f>IF(SUM(D187:S187)=501,"Darts","")</f>
        <v/>
      </c>
      <c r="C186" s="25"/>
      <c r="D186" s="29">
        <v>501</v>
      </c>
      <c r="E186" s="29">
        <f>IF(D187="",0,D186-D187)</f>
        <v>0</v>
      </c>
      <c r="F186" s="29">
        <f t="shared" ref="F186:S186" si="99">IF(E187="",0,E186-E187)</f>
        <v>0</v>
      </c>
      <c r="G186" s="29">
        <f t="shared" si="99"/>
        <v>0</v>
      </c>
      <c r="H186" s="29">
        <f t="shared" si="99"/>
        <v>0</v>
      </c>
      <c r="I186" s="29">
        <f t="shared" si="99"/>
        <v>0</v>
      </c>
      <c r="J186" s="29">
        <f t="shared" si="99"/>
        <v>0</v>
      </c>
      <c r="K186" s="29">
        <f t="shared" si="99"/>
        <v>0</v>
      </c>
      <c r="L186" s="29">
        <f t="shared" si="99"/>
        <v>0</v>
      </c>
      <c r="M186" s="29">
        <f t="shared" si="99"/>
        <v>0</v>
      </c>
      <c r="N186" s="29">
        <f t="shared" si="99"/>
        <v>0</v>
      </c>
      <c r="O186" s="29">
        <f t="shared" si="99"/>
        <v>0</v>
      </c>
      <c r="P186" s="29">
        <f t="shared" si="99"/>
        <v>0</v>
      </c>
      <c r="Q186" s="29">
        <f t="shared" si="99"/>
        <v>0</v>
      </c>
      <c r="R186" s="29">
        <f t="shared" si="99"/>
        <v>0</v>
      </c>
      <c r="S186" s="29">
        <f t="shared" si="99"/>
        <v>0</v>
      </c>
      <c r="T186" s="86"/>
      <c r="U186" s="86"/>
      <c r="V186" s="86"/>
      <c r="W186" s="86"/>
      <c r="X186" s="86"/>
      <c r="Y186" s="86"/>
      <c r="Z186" s="86"/>
      <c r="AA186" s="86"/>
      <c r="AB186" s="86"/>
      <c r="AC186" s="86"/>
      <c r="AD186" s="87">
        <f>IF(SUM(AB185:AB193)&gt;0,1,0)</f>
        <v>0</v>
      </c>
      <c r="AE186" s="87" t="s">
        <v>142</v>
      </c>
      <c r="AF186" s="86" t="s">
        <v>48</v>
      </c>
      <c r="AG186" s="86">
        <f>IF(OR(B187=1,B187=2,B187=3),B187-3,0)</f>
        <v>0</v>
      </c>
      <c r="AH186" s="86"/>
      <c r="AI186" s="86"/>
      <c r="AJ186" s="86"/>
      <c r="AK186" s="86"/>
      <c r="AL186" s="86"/>
      <c r="AM186" s="86"/>
      <c r="AN186" s="86"/>
      <c r="AO186" s="86"/>
      <c r="AP186" s="86"/>
      <c r="AQ186" s="86"/>
      <c r="AR186" s="86"/>
      <c r="AS186" s="86"/>
      <c r="AT186" s="86"/>
    </row>
    <row r="187" spans="2:46" ht="14.5" thickBot="1" x14ac:dyDescent="0.35">
      <c r="B187" s="66"/>
      <c r="C187" s="30" t="str">
        <f>IF(ISBLANK(C23),"",C23)</f>
        <v/>
      </c>
      <c r="D187" s="67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86">
        <f>IF(OR(B187=1,B187=2,B187=3),1,0)</f>
        <v>0</v>
      </c>
      <c r="U187" s="86">
        <f>IF(UPPER(B187)="L",1,0)</f>
        <v>0</v>
      </c>
      <c r="V187" s="88">
        <f>COUNTIF($D187:$S187,"&gt;99")-($X187+W187)</f>
        <v>0</v>
      </c>
      <c r="W187" s="88">
        <f>COUNTIF($D187:$S187,"&gt;139")-$X187</f>
        <v>0</v>
      </c>
      <c r="X187" s="86">
        <f>COUNTIF($D187:$S187,"&gt;169")</f>
        <v>0</v>
      </c>
      <c r="Y187" s="86"/>
      <c r="Z187" s="86">
        <f>IF(AND(ISBLANK(B187),SUM(D187:S187)=0),1,0)</f>
        <v>1</v>
      </c>
      <c r="AA187" s="86"/>
      <c r="AB187" s="86">
        <f>IF(OR(AND(T187=1,NOT(SUM(D187:S187)=501)),AND(U187=1,SUM(D187:S187)=501)),1,0)</f>
        <v>0</v>
      </c>
      <c r="AC187" s="86">
        <f>((16-COUNTBLANK(D187:S187))*3)+AG186</f>
        <v>0</v>
      </c>
      <c r="AD187" s="87">
        <f>IF((IF(OR(ISBLANK(B185),B185=1,B185=2,B185=3,B185="L"),0,1)+IF(OR(ISBLANK(B187),B187=1,B187=2,B187=3,B187="L"),0,1)+IF(OR(ISBLANK(B189),B189=1,B189=2,B189=3,B189="L"),0,1)+IF(OR(ISBLANK(B191),B191=1,B191=2,B191=3,B191="L"),0,1)+IF(OR(ISBLANK(B193),B193=1,B193=2,B193=3,B193="L"),0,1))&gt;0,1,0)</f>
        <v>0</v>
      </c>
      <c r="AE187" s="87" t="s">
        <v>142</v>
      </c>
      <c r="AF187" s="86" t="s">
        <v>62</v>
      </c>
      <c r="AG187" s="86"/>
      <c r="AH187" s="86">
        <f>V187+2.00001*W187+3.001*X187</f>
        <v>0</v>
      </c>
      <c r="AI187" s="86">
        <f>LARGE(AH185:AH193,2)</f>
        <v>0</v>
      </c>
      <c r="AJ187" s="86">
        <f>ROUND((AI187-ROUND(AI187,0))*1000,0)</f>
        <v>0</v>
      </c>
      <c r="AK187" s="86">
        <f>(AI187-ROUND(AI187,3))*100000</f>
        <v>0</v>
      </c>
      <c r="AL187" s="86">
        <f>ROUND(AI187,0)-(2*AK187)-(3*AJ187)</f>
        <v>0</v>
      </c>
      <c r="AM187" s="86">
        <f>IF(T187=1,AC187,0)</f>
        <v>0</v>
      </c>
      <c r="AN187" s="86"/>
      <c r="AO187" s="86"/>
      <c r="AP187" s="86"/>
      <c r="AQ187" s="86"/>
      <c r="AR187" s="86"/>
      <c r="AS187" s="86"/>
      <c r="AT187" s="86"/>
    </row>
    <row r="188" spans="2:46" ht="14.5" thickBot="1" x14ac:dyDescent="0.35">
      <c r="B188" s="32" t="str">
        <f>IF(SUM(D189:S189)=501,"Darts","")</f>
        <v/>
      </c>
      <c r="C188" s="25"/>
      <c r="D188" s="28">
        <v>501</v>
      </c>
      <c r="E188" s="29">
        <f>IF(D189="",0,D188-D189)</f>
        <v>0</v>
      </c>
      <c r="F188" s="29">
        <f t="shared" ref="F188:S188" si="100">IF(E189="",0,E188-E189)</f>
        <v>0</v>
      </c>
      <c r="G188" s="29">
        <f t="shared" si="100"/>
        <v>0</v>
      </c>
      <c r="H188" s="29">
        <f t="shared" si="100"/>
        <v>0</v>
      </c>
      <c r="I188" s="29">
        <f t="shared" si="100"/>
        <v>0</v>
      </c>
      <c r="J188" s="29">
        <f t="shared" si="100"/>
        <v>0</v>
      </c>
      <c r="K188" s="29">
        <f t="shared" si="100"/>
        <v>0</v>
      </c>
      <c r="L188" s="29">
        <f t="shared" si="100"/>
        <v>0</v>
      </c>
      <c r="M188" s="29">
        <f t="shared" si="100"/>
        <v>0</v>
      </c>
      <c r="N188" s="29">
        <f t="shared" si="100"/>
        <v>0</v>
      </c>
      <c r="O188" s="29">
        <f t="shared" si="100"/>
        <v>0</v>
      </c>
      <c r="P188" s="29">
        <f t="shared" si="100"/>
        <v>0</v>
      </c>
      <c r="Q188" s="29">
        <f t="shared" si="100"/>
        <v>0</v>
      </c>
      <c r="R188" s="29">
        <f t="shared" si="100"/>
        <v>0</v>
      </c>
      <c r="S188" s="29">
        <f t="shared" si="100"/>
        <v>0</v>
      </c>
      <c r="T188" s="86"/>
      <c r="U188" s="86"/>
      <c r="V188" s="86"/>
      <c r="W188" s="86"/>
      <c r="X188" s="86"/>
      <c r="Y188" s="86"/>
      <c r="Z188" s="86"/>
      <c r="AA188" s="86"/>
      <c r="AB188" s="86"/>
      <c r="AC188" s="86"/>
      <c r="AD188" s="87">
        <f>IF(OR(AND(B185="L",C194&gt;0),AND(B187="L",C195&gt;0),AND(B189="L",C196&gt;0),AND(B191="L",C197&gt;0),AND(B193="L",C198&gt;0)),1,0)</f>
        <v>0</v>
      </c>
      <c r="AE188" s="87" t="s">
        <v>142</v>
      </c>
      <c r="AF188" s="86" t="s">
        <v>66</v>
      </c>
      <c r="AG188" s="86">
        <f>IF(OR(B189=1,B189=2,B189=3),B189-3,0)</f>
        <v>0</v>
      </c>
      <c r="AH188" s="86"/>
      <c r="AI188" s="86"/>
      <c r="AJ188" s="86"/>
      <c r="AK188" s="86"/>
      <c r="AL188" s="86"/>
      <c r="AM188" s="86"/>
      <c r="AN188" s="86"/>
      <c r="AO188" s="86"/>
      <c r="AP188" s="86"/>
      <c r="AQ188" s="86"/>
      <c r="AR188" s="86"/>
      <c r="AS188" s="86"/>
      <c r="AT188" s="86"/>
    </row>
    <row r="189" spans="2:46" ht="14.5" thickBot="1" x14ac:dyDescent="0.35">
      <c r="B189" s="66"/>
      <c r="C189" s="26"/>
      <c r="D189" s="67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86">
        <f>IF(OR(B189=1,B189=2,B189=3),1,0)</f>
        <v>0</v>
      </c>
      <c r="U189" s="86">
        <f>IF(UPPER(B189)="L",1,0)</f>
        <v>0</v>
      </c>
      <c r="V189" s="88">
        <f>COUNTIF($D189:$S189,"&gt;99")-($X189+W189)</f>
        <v>0</v>
      </c>
      <c r="W189" s="88">
        <f>COUNTIF($D189:$S189,"&gt;139")-$X189</f>
        <v>0</v>
      </c>
      <c r="X189" s="86">
        <f>COUNTIF($D189:$S189,"&gt;169")</f>
        <v>0</v>
      </c>
      <c r="Y189" s="86">
        <f>IF(OR(SUM(T185:T189)=3,SUM(U185:U189)=3),1,0)</f>
        <v>0</v>
      </c>
      <c r="Z189" s="86">
        <f>IF(AND(ISBLANK(B189),SUM(D189:S189)=0),1,0)</f>
        <v>1</v>
      </c>
      <c r="AA189" s="86"/>
      <c r="AB189" s="86">
        <f>IF(OR(AND(T189=1,NOT(SUM(D189:S189)=501)),AND(U189=1,SUM(D189:S189)=501)),1,0)</f>
        <v>0</v>
      </c>
      <c r="AC189" s="86">
        <f>((16-COUNTBLANK(D189:S189))*3)+AG188</f>
        <v>0</v>
      </c>
      <c r="AD189" s="87">
        <f>IF(OR(AND(ISNUMBER(B185),C194=0),AND(ISNUMBER(B187),C195=0),AND(ISNUMBER(B189),C196=0),AND(ISNUMBER(B191),C197=0),AND(ISNUMBER(B193),C198=0)),1,0)</f>
        <v>0</v>
      </c>
      <c r="AE189" s="87" t="s">
        <v>142</v>
      </c>
      <c r="AF189" s="86" t="s">
        <v>63</v>
      </c>
      <c r="AG189" s="86"/>
      <c r="AH189" s="86">
        <f>V189+2.00001*W189+3.001*X189</f>
        <v>0</v>
      </c>
      <c r="AI189" s="86">
        <f>LARGE(AH185:AH193,3)</f>
        <v>0</v>
      </c>
      <c r="AJ189" s="86">
        <f>ROUND((AI189-ROUND(AI189,0))*1000,0)</f>
        <v>0</v>
      </c>
      <c r="AK189" s="86">
        <f>(AI189-ROUND(AI189,3))*100000</f>
        <v>0</v>
      </c>
      <c r="AL189" s="86">
        <f>ROUND(AI189,0)-(2*AK189)-(3*AJ189)</f>
        <v>0</v>
      </c>
      <c r="AM189" s="86">
        <f>IF(T189=1,AC189,0)</f>
        <v>0</v>
      </c>
      <c r="AN189" s="86"/>
      <c r="AO189" s="86"/>
      <c r="AP189" s="86"/>
      <c r="AQ189" s="86"/>
      <c r="AR189" s="86"/>
      <c r="AS189" s="86"/>
      <c r="AT189" s="86"/>
    </row>
    <row r="190" spans="2:46" ht="14.5" thickBot="1" x14ac:dyDescent="0.35">
      <c r="B190" s="32" t="str">
        <f>IF(SUM(D191:S191)=501,"Darts","")</f>
        <v/>
      </c>
      <c r="C190" s="22" t="s">
        <v>40</v>
      </c>
      <c r="D190" s="28">
        <v>501</v>
      </c>
      <c r="E190" s="29">
        <f>IF(D191="",0,D190-D191)</f>
        <v>0</v>
      </c>
      <c r="F190" s="29">
        <f t="shared" ref="F190:S190" si="101">IF(E191="",0,E190-E191)</f>
        <v>0</v>
      </c>
      <c r="G190" s="29">
        <f t="shared" si="101"/>
        <v>0</v>
      </c>
      <c r="H190" s="29">
        <f t="shared" si="101"/>
        <v>0</v>
      </c>
      <c r="I190" s="29">
        <f t="shared" si="101"/>
        <v>0</v>
      </c>
      <c r="J190" s="29">
        <f t="shared" si="101"/>
        <v>0</v>
      </c>
      <c r="K190" s="29">
        <f t="shared" si="101"/>
        <v>0</v>
      </c>
      <c r="L190" s="29">
        <f t="shared" si="101"/>
        <v>0</v>
      </c>
      <c r="M190" s="29">
        <f t="shared" si="101"/>
        <v>0</v>
      </c>
      <c r="N190" s="29">
        <f t="shared" si="101"/>
        <v>0</v>
      </c>
      <c r="O190" s="29">
        <f t="shared" si="101"/>
        <v>0</v>
      </c>
      <c r="P190" s="29">
        <f t="shared" si="101"/>
        <v>0</v>
      </c>
      <c r="Q190" s="29">
        <f t="shared" si="101"/>
        <v>0</v>
      </c>
      <c r="R190" s="29">
        <f t="shared" si="101"/>
        <v>0</v>
      </c>
      <c r="S190" s="29">
        <f t="shared" si="101"/>
        <v>0</v>
      </c>
      <c r="T190" s="86"/>
      <c r="U190" s="86"/>
      <c r="V190" s="86"/>
      <c r="W190" s="86"/>
      <c r="X190" s="86"/>
      <c r="Y190" s="86"/>
      <c r="Z190" s="86"/>
      <c r="AA190" s="86"/>
      <c r="AB190" s="86"/>
      <c r="AC190" s="86"/>
      <c r="AD190" s="87">
        <f>IF(($I$9+$I$11)=12,0,1)</f>
        <v>1</v>
      </c>
      <c r="AE190" s="87" t="s">
        <v>104</v>
      </c>
      <c r="AF190" s="86" t="s">
        <v>80</v>
      </c>
      <c r="AG190" s="86">
        <f>IF(OR(B191=1,B191=2,B191=3),B191-3,0)</f>
        <v>0</v>
      </c>
      <c r="AH190" s="86"/>
      <c r="AI190" s="86"/>
      <c r="AJ190" s="86"/>
      <c r="AK190" s="86"/>
      <c r="AL190" s="86"/>
      <c r="AM190" s="86"/>
      <c r="AN190" s="86"/>
      <c r="AO190" s="86"/>
      <c r="AP190" s="86"/>
      <c r="AQ190" s="86"/>
      <c r="AR190" s="86"/>
      <c r="AS190" s="86"/>
      <c r="AT190" s="86"/>
    </row>
    <row r="191" spans="2:46" ht="14.5" thickBot="1" x14ac:dyDescent="0.35">
      <c r="B191" s="66"/>
      <c r="C191" s="27" t="str">
        <f>IF(S182=1,IF(T194=3,"WON","LOST"),"")</f>
        <v/>
      </c>
      <c r="D191" s="67"/>
      <c r="E191" s="65"/>
      <c r="F191" s="65"/>
      <c r="G191" s="65"/>
      <c r="H191" s="65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86">
        <f>IF(OR(B191=1,B191=2,B191=3),1,0)</f>
        <v>0</v>
      </c>
      <c r="U191" s="86">
        <f>IF(UPPER(B191)="L",1,0)</f>
        <v>0</v>
      </c>
      <c r="V191" s="88">
        <f>COUNTIF($D191:$S191,"&gt;99")-($X191+W191)</f>
        <v>0</v>
      </c>
      <c r="W191" s="88">
        <f>COUNTIF($D191:$S191,"&gt;139")-$X191</f>
        <v>0</v>
      </c>
      <c r="X191" s="86">
        <f>COUNTIF($D191:$S191,"&gt;169")</f>
        <v>0</v>
      </c>
      <c r="Y191" s="86">
        <f>IF(AND(OR(SUM(T185:T191)=3,SUM(U185:U191)=3),Y189=0),1,0)</f>
        <v>0</v>
      </c>
      <c r="Z191" s="86">
        <f>IF(AND(ISBLANK(B191),SUM(D191:S191)=0),1,0)</f>
        <v>1</v>
      </c>
      <c r="AA191" s="86">
        <f>IF(AND(Y189=1,Y191=0,Z191=0),1,0)</f>
        <v>0</v>
      </c>
      <c r="AB191" s="86">
        <f>IF(OR(AND(T191=1,NOT(SUM(D191:S191)=501)),AND(U191=1,SUM(D191:S191)=501)),1,0)</f>
        <v>0</v>
      </c>
      <c r="AC191" s="86">
        <f>((16-COUNTBLANK(D191:S191))*3)+AG190</f>
        <v>0</v>
      </c>
      <c r="AD191" s="87"/>
      <c r="AE191" s="87"/>
      <c r="AF191" s="86"/>
      <c r="AG191" s="86"/>
      <c r="AH191" s="86">
        <f>V191+2.00001*W191+3.001*X191</f>
        <v>0</v>
      </c>
      <c r="AI191" s="86" t="s">
        <v>54</v>
      </c>
      <c r="AJ191" s="86">
        <f>SUM(AJ185:AJ189)</f>
        <v>0</v>
      </c>
      <c r="AK191" s="86">
        <f>SUM(AK185:AK189)</f>
        <v>0</v>
      </c>
      <c r="AL191" s="86">
        <f>SUM(AL185:AL189)</f>
        <v>0</v>
      </c>
      <c r="AM191" s="86">
        <f>IF(T191=1,AC191,0)</f>
        <v>0</v>
      </c>
      <c r="AN191" s="86"/>
      <c r="AO191" s="86"/>
      <c r="AP191" s="86"/>
      <c r="AQ191" s="86"/>
      <c r="AR191" s="86"/>
      <c r="AS191" s="86"/>
      <c r="AT191" s="86"/>
    </row>
    <row r="192" spans="2:46" ht="14.5" thickBot="1" x14ac:dyDescent="0.35">
      <c r="B192" s="32" t="str">
        <f>IF(SUM(D193:S193)=501,"Darts","")</f>
        <v/>
      </c>
      <c r="C192" s="27" t="str">
        <f>IF(OR(S182=1,A1=1),ROUND(SUM(D185:S185,D187:S187,D189:S189,D191:S191,D193:S193)/SUM(AC185:AC193),2),"")</f>
        <v/>
      </c>
      <c r="D192" s="28">
        <v>501</v>
      </c>
      <c r="E192" s="29">
        <f>IF(D193="",0,D192-D193)</f>
        <v>0</v>
      </c>
      <c r="F192" s="29">
        <f t="shared" ref="F192:S192" si="102">IF(E193="",0,E192-E193)</f>
        <v>0</v>
      </c>
      <c r="G192" s="29">
        <f t="shared" si="102"/>
        <v>0</v>
      </c>
      <c r="H192" s="29">
        <f t="shared" si="102"/>
        <v>0</v>
      </c>
      <c r="I192" s="29">
        <f t="shared" si="102"/>
        <v>0</v>
      </c>
      <c r="J192" s="29">
        <f t="shared" si="102"/>
        <v>0</v>
      </c>
      <c r="K192" s="29">
        <f t="shared" si="102"/>
        <v>0</v>
      </c>
      <c r="L192" s="29">
        <f t="shared" si="102"/>
        <v>0</v>
      </c>
      <c r="M192" s="29">
        <f t="shared" si="102"/>
        <v>0</v>
      </c>
      <c r="N192" s="29">
        <f t="shared" si="102"/>
        <v>0</v>
      </c>
      <c r="O192" s="29">
        <f t="shared" si="102"/>
        <v>0</v>
      </c>
      <c r="P192" s="29">
        <f t="shared" si="102"/>
        <v>0</v>
      </c>
      <c r="Q192" s="29">
        <f t="shared" si="102"/>
        <v>0</v>
      </c>
      <c r="R192" s="29">
        <f t="shared" si="102"/>
        <v>0</v>
      </c>
      <c r="S192" s="29">
        <f t="shared" si="102"/>
        <v>0</v>
      </c>
      <c r="T192" s="86"/>
      <c r="U192" s="86"/>
      <c r="V192" s="86"/>
      <c r="W192" s="86"/>
      <c r="X192" s="86"/>
      <c r="Y192" s="86"/>
      <c r="Z192" s="86"/>
      <c r="AA192" s="86"/>
      <c r="AB192" s="86"/>
      <c r="AC192" s="86"/>
      <c r="AD192" s="87"/>
      <c r="AE192" s="87"/>
      <c r="AF192" s="86"/>
      <c r="AG192" s="86">
        <f>IF(OR(B193=1,B193=2,B193=3),B193-3,0)</f>
        <v>0</v>
      </c>
      <c r="AH192" s="86"/>
      <c r="AI192" s="86"/>
      <c r="AJ192" s="86"/>
      <c r="AK192" s="86"/>
      <c r="AL192" s="86"/>
      <c r="AM192" s="86"/>
      <c r="AN192" s="86"/>
      <c r="AO192" s="86"/>
      <c r="AP192" s="86"/>
      <c r="AQ192" s="86"/>
      <c r="AR192" s="86"/>
      <c r="AS192" s="86"/>
      <c r="AT192" s="86"/>
    </row>
    <row r="193" spans="2:46" ht="14.5" thickBot="1" x14ac:dyDescent="0.35">
      <c r="B193" s="66"/>
      <c r="C193" s="26"/>
      <c r="D193" s="67"/>
      <c r="E193" s="65"/>
      <c r="F193" s="65"/>
      <c r="G193" s="65"/>
      <c r="H193" s="65"/>
      <c r="I193" s="65"/>
      <c r="J193" s="65"/>
      <c r="K193" s="65"/>
      <c r="L193" s="65"/>
      <c r="M193" s="65"/>
      <c r="N193" s="65"/>
      <c r="O193" s="65"/>
      <c r="P193" s="65"/>
      <c r="Q193" s="65"/>
      <c r="R193" s="65"/>
      <c r="S193" s="65"/>
      <c r="T193" s="86">
        <f>IF(OR(B193=1,B193=2,B193=3),1,0)</f>
        <v>0</v>
      </c>
      <c r="U193" s="86">
        <f>IF(UPPER(B193)="L",1,0)</f>
        <v>0</v>
      </c>
      <c r="V193" s="88">
        <f>COUNTIF($D193:$S193,"&gt;99")-($X193+W193)</f>
        <v>0</v>
      </c>
      <c r="W193" s="88">
        <f>COUNTIF($D193:$S193,"&gt;139")-$X193</f>
        <v>0</v>
      </c>
      <c r="X193" s="86">
        <f>COUNTIF($D193:$S193,"&gt;169")</f>
        <v>0</v>
      </c>
      <c r="Y193" s="86">
        <f>IF(AND(OR(SUM(T185:T193)=3,SUM(U185:U193)=3),Y191=0,Y189=0),1,0)</f>
        <v>0</v>
      </c>
      <c r="Z193" s="86">
        <f>IF(AND(ISBLANK(B193),SUM(D193:S193)=0),1,0)</f>
        <v>1</v>
      </c>
      <c r="AA193" s="86">
        <f>IF(AND(Y193=0,Z193=0),1,0)</f>
        <v>0</v>
      </c>
      <c r="AB193" s="86">
        <f>IF(OR(AND(T193=1,NOT(SUM(D193:S193)=501)),AND(U193=1,SUM(D193:S193)=501)),1,0)</f>
        <v>0</v>
      </c>
      <c r="AC193" s="86">
        <f>((16-COUNTBLANK(D193:S193))*3)+AG192</f>
        <v>0</v>
      </c>
      <c r="AD193" s="87"/>
      <c r="AE193" s="87"/>
      <c r="AF193" s="86"/>
      <c r="AG193" s="86"/>
      <c r="AH193" s="86">
        <f>V193+2.00001*W193+3.001*X193</f>
        <v>0</v>
      </c>
      <c r="AI193" s="86"/>
      <c r="AJ193" s="86"/>
      <c r="AK193" s="86"/>
      <c r="AL193" s="86"/>
      <c r="AM193" s="86">
        <f>IF(T193=1,AC193,0)</f>
        <v>0</v>
      </c>
      <c r="AN193" s="86"/>
      <c r="AO193" s="86"/>
      <c r="AP193" s="86"/>
      <c r="AQ193" s="86"/>
      <c r="AR193" s="86"/>
      <c r="AS193" s="86"/>
      <c r="AT193" s="86"/>
    </row>
    <row r="194" spans="2:46" hidden="1" x14ac:dyDescent="0.3">
      <c r="C194" s="2">
        <f>SUM(D194:S194)</f>
        <v>0</v>
      </c>
      <c r="D194" s="2">
        <f>IF(D184-D185=0,D185,0)</f>
        <v>0</v>
      </c>
      <c r="E194" s="2">
        <f t="shared" ref="E194:S194" si="103">IF(E184-E185=0,E185,0)</f>
        <v>0</v>
      </c>
      <c r="F194" s="2">
        <f t="shared" si="103"/>
        <v>0</v>
      </c>
      <c r="G194" s="2">
        <f t="shared" si="103"/>
        <v>0</v>
      </c>
      <c r="H194" s="2">
        <f t="shared" si="103"/>
        <v>0</v>
      </c>
      <c r="I194" s="2">
        <f t="shared" si="103"/>
        <v>0</v>
      </c>
      <c r="J194" s="2">
        <f t="shared" si="103"/>
        <v>0</v>
      </c>
      <c r="K194" s="2">
        <f t="shared" si="103"/>
        <v>0</v>
      </c>
      <c r="L194" s="2">
        <f t="shared" si="103"/>
        <v>0</v>
      </c>
      <c r="M194" s="2">
        <f t="shared" si="103"/>
        <v>0</v>
      </c>
      <c r="N194" s="2">
        <f t="shared" si="103"/>
        <v>0</v>
      </c>
      <c r="O194" s="2">
        <f t="shared" si="103"/>
        <v>0</v>
      </c>
      <c r="P194" s="2">
        <f t="shared" si="103"/>
        <v>0</v>
      </c>
      <c r="Q194" s="2">
        <f t="shared" si="103"/>
        <v>0</v>
      </c>
      <c r="R194" s="2">
        <f t="shared" si="103"/>
        <v>0</v>
      </c>
      <c r="S194" s="2">
        <f t="shared" si="103"/>
        <v>0</v>
      </c>
      <c r="T194" s="2">
        <f>SUM(T185:T193)</f>
        <v>0</v>
      </c>
      <c r="U194" s="2">
        <f>SUM(U185:U193)</f>
        <v>0</v>
      </c>
    </row>
    <row r="195" spans="2:46" hidden="1" x14ac:dyDescent="0.3">
      <c r="C195" s="2">
        <f>SUM(D195:S195)</f>
        <v>0</v>
      </c>
      <c r="D195" s="2">
        <f>IF(D186-D187=0,D187,0)</f>
        <v>0</v>
      </c>
      <c r="E195" s="2">
        <f t="shared" ref="E195:S195" si="104">IF(E186-E187=0,E187,0)</f>
        <v>0</v>
      </c>
      <c r="F195" s="2">
        <f t="shared" si="104"/>
        <v>0</v>
      </c>
      <c r="G195" s="2">
        <f t="shared" si="104"/>
        <v>0</v>
      </c>
      <c r="H195" s="2">
        <f t="shared" si="104"/>
        <v>0</v>
      </c>
      <c r="I195" s="2">
        <f t="shared" si="104"/>
        <v>0</v>
      </c>
      <c r="J195" s="2">
        <f t="shared" si="104"/>
        <v>0</v>
      </c>
      <c r="K195" s="2">
        <f t="shared" si="104"/>
        <v>0</v>
      </c>
      <c r="L195" s="2">
        <f t="shared" si="104"/>
        <v>0</v>
      </c>
      <c r="M195" s="2">
        <f t="shared" si="104"/>
        <v>0</v>
      </c>
      <c r="N195" s="2">
        <f t="shared" si="104"/>
        <v>0</v>
      </c>
      <c r="O195" s="2">
        <f t="shared" si="104"/>
        <v>0</v>
      </c>
      <c r="P195" s="2">
        <f t="shared" si="104"/>
        <v>0</v>
      </c>
      <c r="Q195" s="2">
        <f t="shared" si="104"/>
        <v>0</v>
      </c>
      <c r="R195" s="2">
        <f t="shared" si="104"/>
        <v>0</v>
      </c>
      <c r="S195" s="2">
        <f t="shared" si="104"/>
        <v>0</v>
      </c>
    </row>
    <row r="196" spans="2:46" hidden="1" x14ac:dyDescent="0.3">
      <c r="C196" s="2">
        <f>SUM(D196:S196)</f>
        <v>0</v>
      </c>
      <c r="D196" s="2">
        <f>IF(D188-D189=0,D189,0)</f>
        <v>0</v>
      </c>
      <c r="E196" s="2">
        <f t="shared" ref="E196:S196" si="105">IF(E188-E189=0,E189,0)</f>
        <v>0</v>
      </c>
      <c r="F196" s="2">
        <f t="shared" si="105"/>
        <v>0</v>
      </c>
      <c r="G196" s="2">
        <f t="shared" si="105"/>
        <v>0</v>
      </c>
      <c r="H196" s="2">
        <f t="shared" si="105"/>
        <v>0</v>
      </c>
      <c r="I196" s="2">
        <f t="shared" si="105"/>
        <v>0</v>
      </c>
      <c r="J196" s="2">
        <f t="shared" si="105"/>
        <v>0</v>
      </c>
      <c r="K196" s="2">
        <f t="shared" si="105"/>
        <v>0</v>
      </c>
      <c r="L196" s="2">
        <f t="shared" si="105"/>
        <v>0</v>
      </c>
      <c r="M196" s="2">
        <f t="shared" si="105"/>
        <v>0</v>
      </c>
      <c r="N196" s="2">
        <f t="shared" si="105"/>
        <v>0</v>
      </c>
      <c r="O196" s="2">
        <f t="shared" si="105"/>
        <v>0</v>
      </c>
      <c r="P196" s="2">
        <f t="shared" si="105"/>
        <v>0</v>
      </c>
      <c r="Q196" s="2">
        <f t="shared" si="105"/>
        <v>0</v>
      </c>
      <c r="R196" s="2">
        <f t="shared" si="105"/>
        <v>0</v>
      </c>
      <c r="S196" s="2">
        <f t="shared" si="105"/>
        <v>0</v>
      </c>
    </row>
    <row r="197" spans="2:46" hidden="1" x14ac:dyDescent="0.3">
      <c r="C197" s="2">
        <f>SUM(D197:S197)</f>
        <v>0</v>
      </c>
      <c r="D197" s="2">
        <f>IF(D190-D191=0,D191,0)</f>
        <v>0</v>
      </c>
      <c r="E197" s="2">
        <f t="shared" ref="E197:S197" si="106">IF(E190-E191=0,E191,0)</f>
        <v>0</v>
      </c>
      <c r="F197" s="2">
        <f t="shared" si="106"/>
        <v>0</v>
      </c>
      <c r="G197" s="2">
        <f t="shared" si="106"/>
        <v>0</v>
      </c>
      <c r="H197" s="2">
        <f t="shared" si="106"/>
        <v>0</v>
      </c>
      <c r="I197" s="2">
        <f t="shared" si="106"/>
        <v>0</v>
      </c>
      <c r="J197" s="2">
        <f t="shared" si="106"/>
        <v>0</v>
      </c>
      <c r="K197" s="2">
        <f t="shared" si="106"/>
        <v>0</v>
      </c>
      <c r="L197" s="2">
        <f t="shared" si="106"/>
        <v>0</v>
      </c>
      <c r="M197" s="2">
        <f t="shared" si="106"/>
        <v>0</v>
      </c>
      <c r="N197" s="2">
        <f t="shared" si="106"/>
        <v>0</v>
      </c>
      <c r="O197" s="2">
        <f t="shared" si="106"/>
        <v>0</v>
      </c>
      <c r="P197" s="2">
        <f t="shared" si="106"/>
        <v>0</v>
      </c>
      <c r="Q197" s="2">
        <f t="shared" si="106"/>
        <v>0</v>
      </c>
      <c r="R197" s="2">
        <f t="shared" si="106"/>
        <v>0</v>
      </c>
      <c r="S197" s="2">
        <f t="shared" si="106"/>
        <v>0</v>
      </c>
    </row>
    <row r="198" spans="2:46" hidden="1" x14ac:dyDescent="0.3">
      <c r="C198" s="2">
        <f>SUM(D198:S198)</f>
        <v>0</v>
      </c>
      <c r="D198" s="2">
        <f>IF(D192-D193=0,D193,0)</f>
        <v>0</v>
      </c>
      <c r="E198" s="2">
        <f t="shared" ref="E198:S198" si="107">IF(E192-E193=0,E193,0)</f>
        <v>0</v>
      </c>
      <c r="F198" s="2">
        <f t="shared" si="107"/>
        <v>0</v>
      </c>
      <c r="G198" s="2">
        <f t="shared" si="107"/>
        <v>0</v>
      </c>
      <c r="H198" s="2">
        <f t="shared" si="107"/>
        <v>0</v>
      </c>
      <c r="I198" s="2">
        <f t="shared" si="107"/>
        <v>0</v>
      </c>
      <c r="J198" s="2">
        <f t="shared" si="107"/>
        <v>0</v>
      </c>
      <c r="K198" s="2">
        <f t="shared" si="107"/>
        <v>0</v>
      </c>
      <c r="L198" s="2">
        <f t="shared" si="107"/>
        <v>0</v>
      </c>
      <c r="M198" s="2">
        <f t="shared" si="107"/>
        <v>0</v>
      </c>
      <c r="N198" s="2">
        <f t="shared" si="107"/>
        <v>0</v>
      </c>
      <c r="O198" s="2">
        <f t="shared" si="107"/>
        <v>0</v>
      </c>
      <c r="P198" s="2">
        <f t="shared" si="107"/>
        <v>0</v>
      </c>
      <c r="Q198" s="2">
        <f t="shared" si="107"/>
        <v>0</v>
      </c>
      <c r="R198" s="2">
        <f t="shared" si="107"/>
        <v>0</v>
      </c>
      <c r="S198" s="2">
        <f t="shared" si="107"/>
        <v>0</v>
      </c>
    </row>
    <row r="199" spans="2:46" hidden="1" x14ac:dyDescent="0.3"/>
  </sheetData>
  <sheetProtection algorithmName="SHA-512" hashValue="az+hKuQJqGLs08Og5l4W71dgXoyfdB1sy81oBqzoUF16FZH5PPjj1shwvVuQ+j99ijclRrfb3DZe9o30iMV4+g==" saltValue="/7pmpuvbmf/dCpeiSEq3yw==" spinCount="100000" sheet="1" objects="1" scenarios="1" selectLockedCells="1"/>
  <mergeCells count="8">
    <mergeCell ref="N20:R21"/>
    <mergeCell ref="D2:S2"/>
    <mergeCell ref="D4:S4"/>
    <mergeCell ref="J6:S6"/>
    <mergeCell ref="D13:I13"/>
    <mergeCell ref="M18:M19"/>
    <mergeCell ref="N18:R19"/>
    <mergeCell ref="N16:R16"/>
  </mergeCells>
  <conditionalFormatting sqref="B66 B68 B70 B72 B74">
    <cfRule type="cellIs" dxfId="76" priority="59" stopIfTrue="1" operator="greaterThan">
      <formula>0</formula>
    </cfRule>
    <cfRule type="cellIs" dxfId="75" priority="58" stopIfTrue="1" operator="equal">
      <formula>"L"</formula>
    </cfRule>
  </conditionalFormatting>
  <conditionalFormatting sqref="B83 B85 B87 B89 B91">
    <cfRule type="cellIs" dxfId="74" priority="50" stopIfTrue="1" operator="greaterThan">
      <formula>0</formula>
    </cfRule>
    <cfRule type="cellIs" dxfId="73" priority="49" stopIfTrue="1" operator="equal">
      <formula>"L"</formula>
    </cfRule>
  </conditionalFormatting>
  <conditionalFormatting sqref="B100 B102 B104 B106 B108">
    <cfRule type="cellIs" dxfId="72" priority="41" stopIfTrue="1" operator="equal">
      <formula>"L"</formula>
    </cfRule>
    <cfRule type="cellIs" dxfId="71" priority="42" stopIfTrue="1" operator="greaterThan">
      <formula>0</formula>
    </cfRule>
  </conditionalFormatting>
  <conditionalFormatting sqref="B117 B119 B121 B123 B125">
    <cfRule type="cellIs" dxfId="70" priority="33" stopIfTrue="1" operator="equal">
      <formula>"L"</formula>
    </cfRule>
    <cfRule type="cellIs" dxfId="69" priority="34" stopIfTrue="1" operator="greaterThan">
      <formula>0</formula>
    </cfRule>
  </conditionalFormatting>
  <conditionalFormatting sqref="B134 B136 B138 B140 B142">
    <cfRule type="cellIs" dxfId="68" priority="25" stopIfTrue="1" operator="equal">
      <formula>"L"</formula>
    </cfRule>
    <cfRule type="cellIs" dxfId="67" priority="26" stopIfTrue="1" operator="greaterThan">
      <formula>0</formula>
    </cfRule>
  </conditionalFormatting>
  <conditionalFormatting sqref="B151 B153 B155 B157 B159">
    <cfRule type="cellIs" dxfId="66" priority="17" stopIfTrue="1" operator="equal">
      <formula>"L"</formula>
    </cfRule>
    <cfRule type="cellIs" dxfId="65" priority="18" stopIfTrue="1" operator="greaterThan">
      <formula>0</formula>
    </cfRule>
  </conditionalFormatting>
  <conditionalFormatting sqref="B168 B170 B172 B174 B176">
    <cfRule type="cellIs" dxfId="64" priority="9" stopIfTrue="1" operator="equal">
      <formula>"L"</formula>
    </cfRule>
    <cfRule type="cellIs" dxfId="63" priority="10" stopIfTrue="1" operator="greaterThan">
      <formula>0</formula>
    </cfRule>
  </conditionalFormatting>
  <conditionalFormatting sqref="B185 B187 B189 B191 B193">
    <cfRule type="cellIs" dxfId="62" priority="1" stopIfTrue="1" operator="equal">
      <formula>"L"</formula>
    </cfRule>
    <cfRule type="cellIs" dxfId="61" priority="2" stopIfTrue="1" operator="greaterThan">
      <formula>0</formula>
    </cfRule>
  </conditionalFormatting>
  <conditionalFormatting sqref="C72">
    <cfRule type="cellIs" dxfId="60" priority="66" operator="equal">
      <formula>"WON"</formula>
    </cfRule>
    <cfRule type="cellIs" dxfId="59" priority="65" operator="equal">
      <formula>"LOST"</formula>
    </cfRule>
  </conditionalFormatting>
  <conditionalFormatting sqref="C89">
    <cfRule type="cellIs" dxfId="58" priority="56" operator="equal">
      <formula>"WON"</formula>
    </cfRule>
    <cfRule type="cellIs" dxfId="57" priority="55" operator="equal">
      <formula>"LOST"</formula>
    </cfRule>
  </conditionalFormatting>
  <conditionalFormatting sqref="C106">
    <cfRule type="cellIs" dxfId="56" priority="47" operator="equal">
      <formula>"LOST"</formula>
    </cfRule>
    <cfRule type="cellIs" dxfId="55" priority="48" operator="equal">
      <formula>"WON"</formula>
    </cfRule>
  </conditionalFormatting>
  <conditionalFormatting sqref="C123">
    <cfRule type="cellIs" dxfId="54" priority="39" operator="equal">
      <formula>"LOST"</formula>
    </cfRule>
    <cfRule type="cellIs" dxfId="53" priority="40" operator="equal">
      <formula>"WON"</formula>
    </cfRule>
  </conditionalFormatting>
  <conditionalFormatting sqref="C140">
    <cfRule type="cellIs" dxfId="52" priority="31" operator="equal">
      <formula>"LOST"</formula>
    </cfRule>
    <cfRule type="cellIs" dxfId="51" priority="32" operator="equal">
      <formula>"WON"</formula>
    </cfRule>
  </conditionalFormatting>
  <conditionalFormatting sqref="C157">
    <cfRule type="cellIs" dxfId="50" priority="24" operator="equal">
      <formula>"WON"</formula>
    </cfRule>
    <cfRule type="cellIs" dxfId="49" priority="23" operator="equal">
      <formula>"LOST"</formula>
    </cfRule>
  </conditionalFormatting>
  <conditionalFormatting sqref="C174">
    <cfRule type="cellIs" dxfId="48" priority="15" operator="equal">
      <formula>"LOST"</formula>
    </cfRule>
    <cfRule type="cellIs" dxfId="47" priority="16" operator="equal">
      <formula>"WON"</formula>
    </cfRule>
  </conditionalFormatting>
  <conditionalFormatting sqref="C191">
    <cfRule type="cellIs" dxfId="46" priority="7" operator="equal">
      <formula>"LOST"</formula>
    </cfRule>
    <cfRule type="cellIs" dxfId="45" priority="8" operator="equal">
      <formula>"WON"</formula>
    </cfRule>
  </conditionalFormatting>
  <conditionalFormatting sqref="D33:M33 D35:M35">
    <cfRule type="cellIs" dxfId="44" priority="90" stopIfTrue="1" operator="equal">
      <formula>D32</formula>
    </cfRule>
    <cfRule type="cellIs" dxfId="43" priority="89" stopIfTrue="1" operator="greaterThan">
      <formula>99</formula>
    </cfRule>
    <cfRule type="containsBlanks" priority="85" stopIfTrue="1">
      <formula>LEN(TRIM(D33))=0</formula>
    </cfRule>
  </conditionalFormatting>
  <conditionalFormatting sqref="D40:M40 D42:M42">
    <cfRule type="cellIs" dxfId="42" priority="83" stopIfTrue="1" operator="equal">
      <formula>D39</formula>
    </cfRule>
    <cfRule type="containsBlanks" priority="79" stopIfTrue="1">
      <formula>LEN(TRIM(D40))=0</formula>
    </cfRule>
    <cfRule type="cellIs" dxfId="41" priority="82" stopIfTrue="1" operator="greaterThan">
      <formula>99</formula>
    </cfRule>
  </conditionalFormatting>
  <conditionalFormatting sqref="D47:M47 D49:M49">
    <cfRule type="containsBlanks" priority="73" stopIfTrue="1">
      <formula>LEN(TRIM(D47))=0</formula>
    </cfRule>
    <cfRule type="cellIs" dxfId="40" priority="76" stopIfTrue="1" operator="greaterThan">
      <formula>99</formula>
    </cfRule>
    <cfRule type="cellIs" dxfId="39" priority="77" stopIfTrue="1" operator="equal">
      <formula>D46</formula>
    </cfRule>
  </conditionalFormatting>
  <conditionalFormatting sqref="D54:M54 D56:M56">
    <cfRule type="cellIs" dxfId="38" priority="71" stopIfTrue="1" operator="equal">
      <formula>D53</formula>
    </cfRule>
    <cfRule type="cellIs" dxfId="37" priority="70" stopIfTrue="1" operator="greaterThan">
      <formula>99</formula>
    </cfRule>
    <cfRule type="containsBlanks" priority="67" stopIfTrue="1">
      <formula>LEN(TRIM(D54))=0</formula>
    </cfRule>
  </conditionalFormatting>
  <conditionalFormatting sqref="D66:S66 D68:S68 D70:S70 D72:S72 D74:S74">
    <cfRule type="cellIs" dxfId="36" priority="62" stopIfTrue="1" operator="equal">
      <formula>D65</formula>
    </cfRule>
    <cfRule type="containsBlanks" priority="61" stopIfTrue="1">
      <formula>LEN(TRIM(D66))=0</formula>
    </cfRule>
    <cfRule type="cellIs" dxfId="35" priority="63" stopIfTrue="1" operator="greaterThan">
      <formula>99</formula>
    </cfRule>
  </conditionalFormatting>
  <conditionalFormatting sqref="D83:S83 D85:S85 D87:S87 D89:S89 D91:S91">
    <cfRule type="cellIs" dxfId="34" priority="53" stopIfTrue="1" operator="equal">
      <formula>D82</formula>
    </cfRule>
    <cfRule type="cellIs" dxfId="33" priority="54" stopIfTrue="1" operator="greaterThan">
      <formula>99</formula>
    </cfRule>
    <cfRule type="containsBlanks" priority="52" stopIfTrue="1">
      <formula>LEN(TRIM(D83))=0</formula>
    </cfRule>
  </conditionalFormatting>
  <conditionalFormatting sqref="D100:S100 D102:S102 D104:S104 D106:S106 D108:S108">
    <cfRule type="containsBlanks" priority="44" stopIfTrue="1">
      <formula>LEN(TRIM(D100))=0</formula>
    </cfRule>
    <cfRule type="cellIs" dxfId="32" priority="46" stopIfTrue="1" operator="greaterThan">
      <formula>99</formula>
    </cfRule>
    <cfRule type="cellIs" dxfId="31" priority="45" stopIfTrue="1" operator="equal">
      <formula>D99</formula>
    </cfRule>
  </conditionalFormatting>
  <conditionalFormatting sqref="D117:S117 D119:S119 D121:S121 D123:S123 D125:S125">
    <cfRule type="cellIs" dxfId="30" priority="37" stopIfTrue="1" operator="equal">
      <formula>D116</formula>
    </cfRule>
    <cfRule type="cellIs" dxfId="29" priority="38" stopIfTrue="1" operator="greaterThan">
      <formula>99</formula>
    </cfRule>
    <cfRule type="containsBlanks" priority="36" stopIfTrue="1">
      <formula>LEN(TRIM(D117))=0</formula>
    </cfRule>
  </conditionalFormatting>
  <conditionalFormatting sqref="D134:S134 D136:S136 D138:S138 D140:S140 D142:S142">
    <cfRule type="cellIs" dxfId="28" priority="29" stopIfTrue="1" operator="equal">
      <formula>D133</formula>
    </cfRule>
    <cfRule type="containsBlanks" priority="28" stopIfTrue="1">
      <formula>LEN(TRIM(D134))=0</formula>
    </cfRule>
    <cfRule type="cellIs" dxfId="27" priority="30" stopIfTrue="1" operator="greaterThan">
      <formula>99</formula>
    </cfRule>
  </conditionalFormatting>
  <conditionalFormatting sqref="D151:S151 D153:S153 D155:S155 D157:S157 D159:S159">
    <cfRule type="containsBlanks" priority="20" stopIfTrue="1">
      <formula>LEN(TRIM(D151))=0</formula>
    </cfRule>
    <cfRule type="cellIs" dxfId="26" priority="21" stopIfTrue="1" operator="equal">
      <formula>D150</formula>
    </cfRule>
    <cfRule type="cellIs" dxfId="25" priority="22" stopIfTrue="1" operator="greaterThan">
      <formula>99</formula>
    </cfRule>
  </conditionalFormatting>
  <conditionalFormatting sqref="D168:S168 D170:S170 D172:S172 D174:S174 D176:S176">
    <cfRule type="cellIs" dxfId="24" priority="14" stopIfTrue="1" operator="greaterThan">
      <formula>99</formula>
    </cfRule>
    <cfRule type="cellIs" dxfId="23" priority="13" stopIfTrue="1" operator="equal">
      <formula>D167</formula>
    </cfRule>
    <cfRule type="containsBlanks" priority="12" stopIfTrue="1">
      <formula>LEN(TRIM(D168))=0</formula>
    </cfRule>
  </conditionalFormatting>
  <conditionalFormatting sqref="D185:S185 D187:S187 D189:S189 D191:S191 D193:S193">
    <cfRule type="containsBlanks" priority="4" stopIfTrue="1">
      <formula>LEN(TRIM(D185))=0</formula>
    </cfRule>
    <cfRule type="cellIs" dxfId="22" priority="5" stopIfTrue="1" operator="equal">
      <formula>D184</formula>
    </cfRule>
    <cfRule type="cellIs" dxfId="21" priority="6" stopIfTrue="1" operator="greaterThan">
      <formula>99</formula>
    </cfRule>
  </conditionalFormatting>
  <conditionalFormatting sqref="E32:M32 D34:M34">
    <cfRule type="cellIs" dxfId="20" priority="91" stopIfTrue="1" operator="equal">
      <formula>0</formula>
    </cfRule>
  </conditionalFormatting>
  <conditionalFormatting sqref="E39:M39 D41:M41">
    <cfRule type="cellIs" dxfId="19" priority="84" stopIfTrue="1" operator="equal">
      <formula>0</formula>
    </cfRule>
  </conditionalFormatting>
  <conditionalFormatting sqref="E46:M46 D48:M48">
    <cfRule type="cellIs" dxfId="18" priority="78" stopIfTrue="1" operator="equal">
      <formula>0</formula>
    </cfRule>
  </conditionalFormatting>
  <conditionalFormatting sqref="E53:M53 D55:M55">
    <cfRule type="cellIs" dxfId="17" priority="72" stopIfTrue="1" operator="equal">
      <formula>0</formula>
    </cfRule>
  </conditionalFormatting>
  <conditionalFormatting sqref="E65:S65 E67:S67 E69:S69 E71:S71 E73:S73">
    <cfRule type="cellIs" dxfId="16" priority="60" operator="equal">
      <formula>0</formula>
    </cfRule>
  </conditionalFormatting>
  <conditionalFormatting sqref="E82:S82 E84:S84 E86:S86 E88:S88 E90:S90">
    <cfRule type="cellIs" dxfId="15" priority="51" operator="equal">
      <formula>0</formula>
    </cfRule>
  </conditionalFormatting>
  <conditionalFormatting sqref="E99:S99 E101:S101 E103:S103 E105:S105 E107:S107">
    <cfRule type="cellIs" dxfId="14" priority="43" operator="equal">
      <formula>0</formula>
    </cfRule>
  </conditionalFormatting>
  <conditionalFormatting sqref="E116:S116 E118:S118 E120:S120 E122:S122 E124:S124">
    <cfRule type="cellIs" dxfId="13" priority="35" operator="equal">
      <formula>0</formula>
    </cfRule>
  </conditionalFormatting>
  <conditionalFormatting sqref="E133:S133 E135:S135 E137:S137 E139:S139 E141:S141">
    <cfRule type="cellIs" dxfId="12" priority="27" operator="equal">
      <formula>0</formula>
    </cfRule>
  </conditionalFormatting>
  <conditionalFormatting sqref="E150:S150 E152:S152 E154:S154 E156:S156 E158:S158">
    <cfRule type="cellIs" dxfId="11" priority="19" operator="equal">
      <formula>0</formula>
    </cfRule>
  </conditionalFormatting>
  <conditionalFormatting sqref="E167:S167 E169:S169 E171:S171 E173:S173 E175:S175">
    <cfRule type="cellIs" dxfId="10" priority="11" operator="equal">
      <formula>0</formula>
    </cfRule>
  </conditionalFormatting>
  <conditionalFormatting sqref="E184:S184 E186:S186 E188:S188 E190:S190 E192:S192">
    <cfRule type="cellIs" dxfId="9" priority="3" operator="equal">
      <formula>0</formula>
    </cfRule>
  </conditionalFormatting>
  <conditionalFormatting sqref="F16:I25">
    <cfRule type="cellIs" dxfId="8" priority="57" operator="equal">
      <formula>0</formula>
    </cfRule>
  </conditionalFormatting>
  <conditionalFormatting sqref="N32">
    <cfRule type="cellIs" dxfId="7" priority="87" stopIfTrue="1" operator="equal">
      <formula>"WON"</formula>
    </cfRule>
    <cfRule type="cellIs" dxfId="6" priority="88" stopIfTrue="1" operator="equal">
      <formula>"LOST"</formula>
    </cfRule>
  </conditionalFormatting>
  <conditionalFormatting sqref="N39">
    <cfRule type="cellIs" dxfId="5" priority="80" stopIfTrue="1" operator="equal">
      <formula>"WON"</formula>
    </cfRule>
    <cfRule type="cellIs" dxfId="4" priority="81" stopIfTrue="1" operator="equal">
      <formula>"LOST"</formula>
    </cfRule>
  </conditionalFormatting>
  <conditionalFormatting sqref="N46">
    <cfRule type="cellIs" dxfId="3" priority="74" stopIfTrue="1" operator="equal">
      <formula>"WON"</formula>
    </cfRule>
    <cfRule type="cellIs" dxfId="2" priority="75" stopIfTrue="1" operator="equal">
      <formula>"LOST"</formula>
    </cfRule>
  </conditionalFormatting>
  <conditionalFormatting sqref="N53">
    <cfRule type="cellIs" dxfId="1" priority="69" stopIfTrue="1" operator="equal">
      <formula>"LOST"</formula>
    </cfRule>
    <cfRule type="cellIs" dxfId="0" priority="68" stopIfTrue="1" operator="equal">
      <formula>"WON"</formula>
    </cfRule>
  </conditionalFormatting>
  <dataValidations count="3">
    <dataValidation type="whole" allowBlank="1" showInputMessage="1" showErrorMessage="1" errorTitle="Error" error="Not a valid score." sqref="D33:M33 D35:M35 D40:M40 D42:M42 D47:M47 D49:M49 D54:M54 D56:M56" xr:uid="{00000000-0002-0000-0000-000000000000}">
      <formula1>0</formula1>
      <formula2>180</formula2>
    </dataValidation>
    <dataValidation type="whole" allowBlank="1" showInputMessage="1" showErrorMessage="1" errorTitle="Error" error="Please enter a valid score." sqref="D66:S66 D68:S68 D70:S70 D72:S72 D74:S74 D83:S83 D85:S85 D87:S87 D89:S89 D91:S91 D100:S100 D102:S102 D104:S104 D106:S106 D108:S108 D117:S117 D119:S119 D121:S121 D123:S123 D125:S125 D134:S134 D136:S136 D138:S138 D140:S140 D142:S142 D151:S151 D153:S153 D155:S155 D157:S157 D159:S159 D168:S168 D170:S170 D172:S172 D174:S174 D176:S176 D185:S185 D187:S187 D189:S189 D191:S191 D193:S193" xr:uid="{00000000-0002-0000-0000-000001000000}">
      <formula1>0</formula1>
      <formula2>180</formula2>
    </dataValidation>
    <dataValidation type="list" allowBlank="1" showInputMessage="1" showErrorMessage="1" sqref="C33 C35 C40 C42 C47 C49 C54 C56 C16:C25" xr:uid="{00000000-0002-0000-0000-000002000000}">
      <formula1>MyNames</formula1>
    </dataValidation>
  </dataValidations>
  <hyperlinks>
    <hyperlink ref="M10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84" fitToHeight="0" orientation="portrait" r:id="rId2"/>
  <rowBreaks count="2" manualBreakCount="2">
    <brk id="59" max="16383" man="1"/>
    <brk id="130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Drop Down 1">
              <controlPr defaultSize="0" autoLine="0" autoPict="0">
                <anchor moveWithCells="1">
                  <from>
                    <xdr:col>2</xdr:col>
                    <xdr:colOff>1866900</xdr:colOff>
                    <xdr:row>8</xdr:row>
                    <xdr:rowOff>0</xdr:rowOff>
                  </from>
                  <to>
                    <xdr:col>7</xdr:col>
                    <xdr:colOff>0</xdr:colOff>
                    <xdr:row>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30"/>
  <sheetViews>
    <sheetView showGridLines="0" workbookViewId="0">
      <selection activeCell="C11" sqref="C11"/>
    </sheetView>
  </sheetViews>
  <sheetFormatPr defaultRowHeight="14.5" x14ac:dyDescent="0.35"/>
  <cols>
    <col min="1" max="1" width="5" customWidth="1"/>
    <col min="2" max="2" width="4" customWidth="1"/>
    <col min="3" max="3" width="31.453125" customWidth="1"/>
  </cols>
  <sheetData>
    <row r="2" spans="2:17" ht="28" x14ac:dyDescent="0.35">
      <c r="B2" s="91" t="s">
        <v>147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</row>
    <row r="4" spans="2:17" x14ac:dyDescent="0.35">
      <c r="B4" t="s">
        <v>148</v>
      </c>
    </row>
    <row r="6" spans="2:17" x14ac:dyDescent="0.35">
      <c r="B6" t="s">
        <v>149</v>
      </c>
    </row>
    <row r="7" spans="2:17" x14ac:dyDescent="0.35">
      <c r="B7" t="s">
        <v>150</v>
      </c>
    </row>
    <row r="8" spans="2:17" ht="15" thickBot="1" x14ac:dyDescent="0.4"/>
    <row r="9" spans="2:17" x14ac:dyDescent="0.35">
      <c r="B9" s="92"/>
      <c r="C9" s="93" t="s">
        <v>151</v>
      </c>
    </row>
    <row r="10" spans="2:17" hidden="1" x14ac:dyDescent="0.35">
      <c r="B10" s="98"/>
      <c r="C10" s="99" t="s">
        <v>152</v>
      </c>
    </row>
    <row r="11" spans="2:17" x14ac:dyDescent="0.35">
      <c r="B11" s="94">
        <v>1</v>
      </c>
      <c r="C11" s="96"/>
    </row>
    <row r="12" spans="2:17" x14ac:dyDescent="0.35">
      <c r="B12" s="94">
        <v>2</v>
      </c>
      <c r="C12" s="96"/>
    </row>
    <row r="13" spans="2:17" x14ac:dyDescent="0.35">
      <c r="B13" s="94">
        <v>3</v>
      </c>
      <c r="C13" s="96"/>
    </row>
    <row r="14" spans="2:17" x14ac:dyDescent="0.35">
      <c r="B14" s="94">
        <v>4</v>
      </c>
      <c r="C14" s="96"/>
    </row>
    <row r="15" spans="2:17" x14ac:dyDescent="0.35">
      <c r="B15" s="94">
        <v>5</v>
      </c>
      <c r="C15" s="96"/>
    </row>
    <row r="16" spans="2:17" x14ac:dyDescent="0.35">
      <c r="B16" s="94">
        <v>6</v>
      </c>
      <c r="C16" s="96"/>
    </row>
    <row r="17" spans="2:3" x14ac:dyDescent="0.35">
      <c r="B17" s="94">
        <v>7</v>
      </c>
      <c r="C17" s="96"/>
    </row>
    <row r="18" spans="2:3" x14ac:dyDescent="0.35">
      <c r="B18" s="94">
        <v>8</v>
      </c>
      <c r="C18" s="96"/>
    </row>
    <row r="19" spans="2:3" x14ac:dyDescent="0.35">
      <c r="B19" s="94">
        <v>9</v>
      </c>
      <c r="C19" s="96"/>
    </row>
    <row r="20" spans="2:3" x14ac:dyDescent="0.35">
      <c r="B20" s="94">
        <v>10</v>
      </c>
      <c r="C20" s="96"/>
    </row>
    <row r="21" spans="2:3" x14ac:dyDescent="0.35">
      <c r="B21" s="94">
        <v>11</v>
      </c>
      <c r="C21" s="96"/>
    </row>
    <row r="22" spans="2:3" x14ac:dyDescent="0.35">
      <c r="B22" s="94">
        <v>12</v>
      </c>
      <c r="C22" s="96"/>
    </row>
    <row r="23" spans="2:3" x14ac:dyDescent="0.35">
      <c r="B23" s="94">
        <v>13</v>
      </c>
      <c r="C23" s="96"/>
    </row>
    <row r="24" spans="2:3" x14ac:dyDescent="0.35">
      <c r="B24" s="94">
        <v>14</v>
      </c>
      <c r="C24" s="96"/>
    </row>
    <row r="25" spans="2:3" x14ac:dyDescent="0.35">
      <c r="B25" s="94">
        <v>15</v>
      </c>
      <c r="C25" s="96"/>
    </row>
    <row r="26" spans="2:3" x14ac:dyDescent="0.35">
      <c r="B26" s="94">
        <v>16</v>
      </c>
      <c r="C26" s="96"/>
    </row>
    <row r="27" spans="2:3" x14ac:dyDescent="0.35">
      <c r="B27" s="94">
        <v>17</v>
      </c>
      <c r="C27" s="96"/>
    </row>
    <row r="28" spans="2:3" x14ac:dyDescent="0.35">
      <c r="B28" s="94">
        <v>18</v>
      </c>
      <c r="C28" s="96"/>
    </row>
    <row r="29" spans="2:3" x14ac:dyDescent="0.35">
      <c r="B29" s="94">
        <v>19</v>
      </c>
      <c r="C29" s="96"/>
    </row>
    <row r="30" spans="2:3" ht="15" thickBot="1" x14ac:dyDescent="0.4">
      <c r="B30" s="95">
        <v>20</v>
      </c>
      <c r="C30" s="97"/>
    </row>
  </sheetData>
  <sheetProtection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D9"/>
  <sheetViews>
    <sheetView workbookViewId="0">
      <selection activeCell="B10" sqref="B10"/>
    </sheetView>
  </sheetViews>
  <sheetFormatPr defaultRowHeight="14.5" x14ac:dyDescent="0.35"/>
  <cols>
    <col min="2" max="2" width="17" customWidth="1"/>
    <col min="6" max="6" width="19.26953125" customWidth="1"/>
    <col min="9" max="9" width="12.1796875" customWidth="1"/>
    <col min="10" max="10" width="20" customWidth="1"/>
  </cols>
  <sheetData>
    <row r="1" spans="1:4" x14ac:dyDescent="0.35">
      <c r="A1" t="s">
        <v>4</v>
      </c>
      <c r="B1" t="s">
        <v>5</v>
      </c>
      <c r="C1" t="s">
        <v>24</v>
      </c>
      <c r="D1" t="s">
        <v>25</v>
      </c>
    </row>
    <row r="2" spans="1:4" x14ac:dyDescent="0.35">
      <c r="A2">
        <v>1</v>
      </c>
      <c r="B2" s="101" t="s">
        <v>163</v>
      </c>
    </row>
    <row r="3" spans="1:4" x14ac:dyDescent="0.35">
      <c r="A3">
        <v>2</v>
      </c>
      <c r="B3" s="101" t="s">
        <v>160</v>
      </c>
    </row>
    <row r="4" spans="1:4" x14ac:dyDescent="0.35">
      <c r="A4">
        <v>3</v>
      </c>
      <c r="B4" s="101" t="s">
        <v>166</v>
      </c>
    </row>
    <row r="5" spans="1:4" x14ac:dyDescent="0.35">
      <c r="A5">
        <v>4</v>
      </c>
      <c r="B5" s="101" t="s">
        <v>164</v>
      </c>
    </row>
    <row r="6" spans="1:4" x14ac:dyDescent="0.35">
      <c r="A6">
        <v>5</v>
      </c>
      <c r="B6" s="101" t="s">
        <v>156</v>
      </c>
    </row>
    <row r="7" spans="1:4" x14ac:dyDescent="0.35">
      <c r="A7">
        <v>6</v>
      </c>
      <c r="B7" s="101" t="s">
        <v>162</v>
      </c>
    </row>
    <row r="8" spans="1:4" x14ac:dyDescent="0.35">
      <c r="A8">
        <v>7</v>
      </c>
      <c r="B8" s="101" t="s">
        <v>161</v>
      </c>
    </row>
    <row r="9" spans="1:4" x14ac:dyDescent="0.35">
      <c r="A9">
        <v>8</v>
      </c>
      <c r="B9" s="101" t="s">
        <v>167</v>
      </c>
    </row>
  </sheetData>
  <sortState xmlns:xlrd2="http://schemas.microsoft.com/office/spreadsheetml/2017/richdata2" ref="B2:B9">
    <sortCondition ref="B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T13"/>
  <sheetViews>
    <sheetView showGridLines="0" workbookViewId="0">
      <selection activeCell="A2" sqref="A2"/>
    </sheetView>
  </sheetViews>
  <sheetFormatPr defaultRowHeight="14.5" x14ac:dyDescent="0.35"/>
  <cols>
    <col min="1" max="1" width="7.453125" customWidth="1"/>
    <col min="2" max="2" width="21.453125" customWidth="1"/>
    <col min="3" max="3" width="5.1796875" customWidth="1"/>
    <col min="4" max="4" width="5.7265625" customWidth="1"/>
    <col min="5" max="7" width="6.1796875" customWidth="1"/>
    <col min="8" max="8" width="4.1796875" customWidth="1"/>
    <col min="9" max="9" width="6.1796875" customWidth="1"/>
    <col min="10" max="15" width="7.26953125" customWidth="1"/>
    <col min="16" max="20" width="6.26953125" customWidth="1"/>
  </cols>
  <sheetData>
    <row r="1" spans="1:20" x14ac:dyDescent="0.35">
      <c r="A1" s="72" t="s">
        <v>95</v>
      </c>
      <c r="B1" s="73" t="s">
        <v>96</v>
      </c>
      <c r="C1" s="73" t="s">
        <v>97</v>
      </c>
      <c r="D1" s="73" t="s">
        <v>98</v>
      </c>
      <c r="E1" s="73" t="s">
        <v>99</v>
      </c>
      <c r="F1" s="73" t="s">
        <v>100</v>
      </c>
      <c r="G1" s="73" t="s">
        <v>101</v>
      </c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4"/>
    </row>
    <row r="2" spans="1:20" x14ac:dyDescent="0.35">
      <c r="A2" s="82"/>
      <c r="B2" s="83"/>
      <c r="C2" s="76">
        <f>Scoresheet!I9</f>
        <v>0</v>
      </c>
      <c r="D2" s="76">
        <f>Scoresheet!I11</f>
        <v>0</v>
      </c>
      <c r="E2" s="77">
        <f>Scoresheet!J9</f>
        <v>0</v>
      </c>
      <c r="F2" s="77">
        <f>Scoresheet!J11</f>
        <v>0</v>
      </c>
      <c r="G2" s="76">
        <f>Scoresheet!I26</f>
        <v>0</v>
      </c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8"/>
    </row>
    <row r="3" spans="1:20" x14ac:dyDescent="0.35">
      <c r="A3" s="75" t="s">
        <v>39</v>
      </c>
      <c r="B3" s="76" t="s">
        <v>82</v>
      </c>
      <c r="C3" s="76" t="s">
        <v>7</v>
      </c>
      <c r="D3" s="76" t="s">
        <v>8</v>
      </c>
      <c r="E3" s="77" t="s">
        <v>26</v>
      </c>
      <c r="F3" s="77" t="s">
        <v>27</v>
      </c>
      <c r="G3" s="76" t="s">
        <v>28</v>
      </c>
      <c r="H3" s="76" t="s">
        <v>9</v>
      </c>
      <c r="I3" s="76" t="s">
        <v>65</v>
      </c>
      <c r="J3" s="76" t="s">
        <v>83</v>
      </c>
      <c r="K3" s="76" t="s">
        <v>84</v>
      </c>
      <c r="L3" s="76" t="s">
        <v>85</v>
      </c>
      <c r="M3" s="76" t="s">
        <v>86</v>
      </c>
      <c r="N3" s="76" t="s">
        <v>87</v>
      </c>
      <c r="O3" s="76" t="s">
        <v>88</v>
      </c>
      <c r="P3" s="76" t="s">
        <v>89</v>
      </c>
      <c r="Q3" s="76" t="s">
        <v>90</v>
      </c>
      <c r="R3" s="76" t="s">
        <v>91</v>
      </c>
      <c r="S3" s="76" t="s">
        <v>92</v>
      </c>
      <c r="T3" s="78" t="s">
        <v>93</v>
      </c>
    </row>
    <row r="4" spans="1:20" x14ac:dyDescent="0.35">
      <c r="A4" s="75">
        <v>1</v>
      </c>
      <c r="B4" s="76" t="str">
        <f>IF(ISBLANK(Scoresheet!C16),"",Scoresheet!C16)</f>
        <v/>
      </c>
      <c r="C4" s="76" t="str">
        <f>Scoresheet!D16</f>
        <v/>
      </c>
      <c r="D4" s="84" t="str">
        <f>Scoresheet!E16</f>
        <v/>
      </c>
      <c r="E4" s="76">
        <f>Scoresheet!F16</f>
        <v>0</v>
      </c>
      <c r="F4" s="76">
        <f>Scoresheet!G16</f>
        <v>0</v>
      </c>
      <c r="G4" s="76">
        <f>Scoresheet!H16</f>
        <v>0</v>
      </c>
      <c r="H4" s="76">
        <f>Scoresheet!I16</f>
        <v>0</v>
      </c>
      <c r="I4" s="76">
        <f>Scoresheet!AG16</f>
        <v>0</v>
      </c>
      <c r="J4" s="76">
        <f>Scoresheet!AH16</f>
        <v>0</v>
      </c>
      <c r="K4" s="76">
        <f ca="1">Scoresheet!AI16</f>
        <v>0</v>
      </c>
      <c r="L4" s="76">
        <f ca="1">Scoresheet!AJ16</f>
        <v>0</v>
      </c>
      <c r="M4" s="76">
        <f ca="1">Scoresheet!AK16</f>
        <v>0</v>
      </c>
      <c r="N4" s="76">
        <f ca="1">Scoresheet!AL16</f>
        <v>0</v>
      </c>
      <c r="O4" s="76">
        <f ca="1">Scoresheet!AM16</f>
        <v>0</v>
      </c>
      <c r="P4" s="76">
        <f ca="1">Scoresheet!AP16</f>
        <v>0</v>
      </c>
      <c r="Q4" s="76">
        <f ca="1">Scoresheet!AQ16</f>
        <v>0</v>
      </c>
      <c r="R4" s="76">
        <f ca="1">Scoresheet!AR16</f>
        <v>0</v>
      </c>
      <c r="S4" s="76">
        <f ca="1">Scoresheet!AS16</f>
        <v>0</v>
      </c>
      <c r="T4" s="78">
        <f ca="1">Scoresheet!AT16</f>
        <v>0</v>
      </c>
    </row>
    <row r="5" spans="1:20" x14ac:dyDescent="0.35">
      <c r="A5" s="75">
        <v>2</v>
      </c>
      <c r="B5" s="76" t="str">
        <f>IF(ISBLANK(Scoresheet!C17),"",Scoresheet!C17)</f>
        <v/>
      </c>
      <c r="C5" s="76" t="str">
        <f>Scoresheet!D17</f>
        <v/>
      </c>
      <c r="D5" s="84" t="str">
        <f>Scoresheet!E17</f>
        <v/>
      </c>
      <c r="E5" s="76">
        <f>Scoresheet!F17</f>
        <v>0</v>
      </c>
      <c r="F5" s="76">
        <f>Scoresheet!G17</f>
        <v>0</v>
      </c>
      <c r="G5" s="76">
        <f>Scoresheet!H17</f>
        <v>0</v>
      </c>
      <c r="H5" s="76">
        <f>Scoresheet!I17</f>
        <v>0</v>
      </c>
      <c r="I5" s="76">
        <f>Scoresheet!AG17</f>
        <v>0</v>
      </c>
      <c r="J5" s="76">
        <f>Scoresheet!AH17</f>
        <v>0</v>
      </c>
      <c r="K5" s="76">
        <f ca="1">Scoresheet!AI17</f>
        <v>0</v>
      </c>
      <c r="L5" s="76">
        <f ca="1">Scoresheet!AJ17</f>
        <v>0</v>
      </c>
      <c r="M5" s="76">
        <f ca="1">Scoresheet!AK17</f>
        <v>0</v>
      </c>
      <c r="N5" s="76">
        <f ca="1">Scoresheet!AL17</f>
        <v>0</v>
      </c>
      <c r="O5" s="76">
        <f ca="1">Scoresheet!AM17</f>
        <v>0</v>
      </c>
      <c r="P5" s="76">
        <f ca="1">Scoresheet!AP17</f>
        <v>0</v>
      </c>
      <c r="Q5" s="76">
        <f ca="1">Scoresheet!AQ17</f>
        <v>0</v>
      </c>
      <c r="R5" s="76">
        <f ca="1">Scoresheet!AR17</f>
        <v>0</v>
      </c>
      <c r="S5" s="76">
        <f ca="1">Scoresheet!AS17</f>
        <v>0</v>
      </c>
      <c r="T5" s="78">
        <f ca="1">Scoresheet!AT17</f>
        <v>0</v>
      </c>
    </row>
    <row r="6" spans="1:20" x14ac:dyDescent="0.35">
      <c r="A6" s="75">
        <v>3</v>
      </c>
      <c r="B6" s="76" t="str">
        <f>IF(ISBLANK(Scoresheet!C18),"",Scoresheet!C18)</f>
        <v/>
      </c>
      <c r="C6" s="76" t="str">
        <f>Scoresheet!D18</f>
        <v/>
      </c>
      <c r="D6" s="84" t="str">
        <f>Scoresheet!E18</f>
        <v/>
      </c>
      <c r="E6" s="76">
        <f>Scoresheet!F18</f>
        <v>0</v>
      </c>
      <c r="F6" s="76">
        <f>Scoresheet!G18</f>
        <v>0</v>
      </c>
      <c r="G6" s="76">
        <f>Scoresheet!H18</f>
        <v>0</v>
      </c>
      <c r="H6" s="76">
        <f>Scoresheet!I18</f>
        <v>0</v>
      </c>
      <c r="I6" s="76">
        <f>Scoresheet!AG18</f>
        <v>0</v>
      </c>
      <c r="J6" s="76">
        <f>Scoresheet!AH18</f>
        <v>0</v>
      </c>
      <c r="K6" s="76">
        <f ca="1">Scoresheet!AI18</f>
        <v>0</v>
      </c>
      <c r="L6" s="76">
        <f ca="1">Scoresheet!AJ18</f>
        <v>0</v>
      </c>
      <c r="M6" s="76">
        <f ca="1">Scoresheet!AK18</f>
        <v>0</v>
      </c>
      <c r="N6" s="76">
        <f ca="1">Scoresheet!AL18</f>
        <v>0</v>
      </c>
      <c r="O6" s="76">
        <f ca="1">Scoresheet!AM18</f>
        <v>0</v>
      </c>
      <c r="P6" s="76">
        <f ca="1">Scoresheet!AP18</f>
        <v>0</v>
      </c>
      <c r="Q6" s="76">
        <f ca="1">Scoresheet!AQ18</f>
        <v>0</v>
      </c>
      <c r="R6" s="76">
        <f ca="1">Scoresheet!AR18</f>
        <v>0</v>
      </c>
      <c r="S6" s="76">
        <f ca="1">Scoresheet!AS18</f>
        <v>0</v>
      </c>
      <c r="T6" s="78">
        <f ca="1">Scoresheet!AT18</f>
        <v>0</v>
      </c>
    </row>
    <row r="7" spans="1:20" x14ac:dyDescent="0.35">
      <c r="A7" s="75">
        <v>4</v>
      </c>
      <c r="B7" s="76" t="str">
        <f>IF(ISBLANK(Scoresheet!C19),"",Scoresheet!C19)</f>
        <v/>
      </c>
      <c r="C7" s="76" t="str">
        <f>Scoresheet!D19</f>
        <v/>
      </c>
      <c r="D7" s="84" t="str">
        <f>Scoresheet!E19</f>
        <v/>
      </c>
      <c r="E7" s="76">
        <f>Scoresheet!F19</f>
        <v>0</v>
      </c>
      <c r="F7" s="76">
        <f>Scoresheet!G19</f>
        <v>0</v>
      </c>
      <c r="G7" s="76">
        <f>Scoresheet!H19</f>
        <v>0</v>
      </c>
      <c r="H7" s="76">
        <f>Scoresheet!I19</f>
        <v>0</v>
      </c>
      <c r="I7" s="76">
        <f>Scoresheet!AG19</f>
        <v>0</v>
      </c>
      <c r="J7" s="76">
        <f>Scoresheet!AH19</f>
        <v>0</v>
      </c>
      <c r="K7" s="76">
        <f ca="1">Scoresheet!AI19</f>
        <v>0</v>
      </c>
      <c r="L7" s="76">
        <f ca="1">Scoresheet!AJ19</f>
        <v>0</v>
      </c>
      <c r="M7" s="76">
        <f ca="1">Scoresheet!AK19</f>
        <v>0</v>
      </c>
      <c r="N7" s="76">
        <f ca="1">Scoresheet!AL19</f>
        <v>0</v>
      </c>
      <c r="O7" s="76">
        <f ca="1">Scoresheet!AM19</f>
        <v>0</v>
      </c>
      <c r="P7" s="76">
        <f ca="1">Scoresheet!AP19</f>
        <v>0</v>
      </c>
      <c r="Q7" s="76">
        <f ca="1">Scoresheet!AQ19</f>
        <v>0</v>
      </c>
      <c r="R7" s="76">
        <f ca="1">Scoresheet!AR19</f>
        <v>0</v>
      </c>
      <c r="S7" s="76">
        <f ca="1">Scoresheet!AS19</f>
        <v>0</v>
      </c>
      <c r="T7" s="78">
        <f ca="1">Scoresheet!AT19</f>
        <v>0</v>
      </c>
    </row>
    <row r="8" spans="1:20" x14ac:dyDescent="0.35">
      <c r="A8" s="75">
        <v>5</v>
      </c>
      <c r="B8" s="76" t="str">
        <f>IF(ISBLANK(Scoresheet!C20),"",Scoresheet!C20)</f>
        <v/>
      </c>
      <c r="C8" s="76" t="str">
        <f>Scoresheet!D20</f>
        <v/>
      </c>
      <c r="D8" s="84" t="str">
        <f>Scoresheet!E20</f>
        <v/>
      </c>
      <c r="E8" s="76">
        <f>Scoresheet!F20</f>
        <v>0</v>
      </c>
      <c r="F8" s="76">
        <f>Scoresheet!G20</f>
        <v>0</v>
      </c>
      <c r="G8" s="76">
        <f>Scoresheet!H20</f>
        <v>0</v>
      </c>
      <c r="H8" s="76">
        <f>Scoresheet!I20</f>
        <v>0</v>
      </c>
      <c r="I8" s="76">
        <f>Scoresheet!AG20</f>
        <v>0</v>
      </c>
      <c r="J8" s="76">
        <f>Scoresheet!AH20</f>
        <v>0</v>
      </c>
      <c r="K8" s="76">
        <f ca="1">Scoresheet!AI20</f>
        <v>0</v>
      </c>
      <c r="L8" s="76">
        <f ca="1">Scoresheet!AJ20</f>
        <v>0</v>
      </c>
      <c r="M8" s="76">
        <f ca="1">Scoresheet!AK20</f>
        <v>0</v>
      </c>
      <c r="N8" s="76">
        <f ca="1">Scoresheet!AL20</f>
        <v>0</v>
      </c>
      <c r="O8" s="76">
        <f ca="1">Scoresheet!AM20</f>
        <v>0</v>
      </c>
      <c r="P8" s="76">
        <f ca="1">Scoresheet!AP20</f>
        <v>0</v>
      </c>
      <c r="Q8" s="76">
        <f ca="1">Scoresheet!AQ20</f>
        <v>0</v>
      </c>
      <c r="R8" s="76">
        <f ca="1">Scoresheet!AR20</f>
        <v>0</v>
      </c>
      <c r="S8" s="76">
        <f ca="1">Scoresheet!AS20</f>
        <v>0</v>
      </c>
      <c r="T8" s="78">
        <f ca="1">Scoresheet!AT20</f>
        <v>0</v>
      </c>
    </row>
    <row r="9" spans="1:20" x14ac:dyDescent="0.35">
      <c r="A9" s="75">
        <v>6</v>
      </c>
      <c r="B9" s="76" t="str">
        <f>IF(ISBLANK(Scoresheet!C21),"",Scoresheet!C21)</f>
        <v/>
      </c>
      <c r="C9" s="76" t="str">
        <f>Scoresheet!D21</f>
        <v/>
      </c>
      <c r="D9" s="84" t="str">
        <f>Scoresheet!E21</f>
        <v/>
      </c>
      <c r="E9" s="76">
        <f>Scoresheet!F21</f>
        <v>0</v>
      </c>
      <c r="F9" s="76">
        <f>Scoresheet!G21</f>
        <v>0</v>
      </c>
      <c r="G9" s="76">
        <f>Scoresheet!H21</f>
        <v>0</v>
      </c>
      <c r="H9" s="76">
        <f>Scoresheet!I21</f>
        <v>0</v>
      </c>
      <c r="I9" s="76">
        <f>Scoresheet!AG21</f>
        <v>0</v>
      </c>
      <c r="J9" s="76">
        <f>Scoresheet!AH21</f>
        <v>0</v>
      </c>
      <c r="K9" s="76">
        <f ca="1">Scoresheet!AI21</f>
        <v>0</v>
      </c>
      <c r="L9" s="76">
        <f ca="1">Scoresheet!AJ21</f>
        <v>0</v>
      </c>
      <c r="M9" s="76">
        <f ca="1">Scoresheet!AK21</f>
        <v>0</v>
      </c>
      <c r="N9" s="76">
        <f ca="1">Scoresheet!AL21</f>
        <v>0</v>
      </c>
      <c r="O9" s="76">
        <f ca="1">Scoresheet!AM21</f>
        <v>0</v>
      </c>
      <c r="P9" s="76">
        <f ca="1">Scoresheet!AP21</f>
        <v>0</v>
      </c>
      <c r="Q9" s="76">
        <f ca="1">Scoresheet!AQ21</f>
        <v>0</v>
      </c>
      <c r="R9" s="76">
        <f ca="1">Scoresheet!AR21</f>
        <v>0</v>
      </c>
      <c r="S9" s="76">
        <f ca="1">Scoresheet!AS21</f>
        <v>0</v>
      </c>
      <c r="T9" s="78">
        <f ca="1">Scoresheet!AT21</f>
        <v>0</v>
      </c>
    </row>
    <row r="10" spans="1:20" x14ac:dyDescent="0.35">
      <c r="A10" s="75">
        <v>7</v>
      </c>
      <c r="B10" s="76" t="str">
        <f>IF(ISBLANK(Scoresheet!C22),"",Scoresheet!C22)</f>
        <v/>
      </c>
      <c r="C10" s="76" t="str">
        <f>Scoresheet!D22</f>
        <v/>
      </c>
      <c r="D10" s="84" t="str">
        <f>Scoresheet!E22</f>
        <v/>
      </c>
      <c r="E10" s="76">
        <f>Scoresheet!F22</f>
        <v>0</v>
      </c>
      <c r="F10" s="76">
        <f>Scoresheet!G22</f>
        <v>0</v>
      </c>
      <c r="G10" s="76">
        <f>Scoresheet!H22</f>
        <v>0</v>
      </c>
      <c r="H10" s="76">
        <f>Scoresheet!I22</f>
        <v>0</v>
      </c>
      <c r="I10" s="76">
        <f>Scoresheet!AG22</f>
        <v>0</v>
      </c>
      <c r="J10" s="76">
        <f>Scoresheet!AH22</f>
        <v>0</v>
      </c>
      <c r="K10" s="76">
        <f ca="1">Scoresheet!AI22</f>
        <v>0</v>
      </c>
      <c r="L10" s="76">
        <f ca="1">Scoresheet!AJ22</f>
        <v>0</v>
      </c>
      <c r="M10" s="76">
        <f ca="1">Scoresheet!AK22</f>
        <v>0</v>
      </c>
      <c r="N10" s="76">
        <f ca="1">Scoresheet!AL22</f>
        <v>0</v>
      </c>
      <c r="O10" s="76">
        <f ca="1">Scoresheet!AM22</f>
        <v>0</v>
      </c>
      <c r="P10" s="76">
        <f ca="1">Scoresheet!AP22</f>
        <v>0</v>
      </c>
      <c r="Q10" s="76">
        <f ca="1">Scoresheet!AQ22</f>
        <v>0</v>
      </c>
      <c r="R10" s="76">
        <f ca="1">Scoresheet!AR22</f>
        <v>0</v>
      </c>
      <c r="S10" s="76">
        <f ca="1">Scoresheet!AS22</f>
        <v>0</v>
      </c>
      <c r="T10" s="78">
        <f ca="1">Scoresheet!AT22</f>
        <v>0</v>
      </c>
    </row>
    <row r="11" spans="1:20" x14ac:dyDescent="0.35">
      <c r="A11" s="75">
        <v>8</v>
      </c>
      <c r="B11" s="76" t="str">
        <f>IF(ISBLANK(Scoresheet!C23),"",Scoresheet!C23)</f>
        <v/>
      </c>
      <c r="C11" s="76" t="str">
        <f>Scoresheet!D23</f>
        <v/>
      </c>
      <c r="D11" s="84" t="str">
        <f>Scoresheet!E23</f>
        <v/>
      </c>
      <c r="E11" s="76">
        <f>Scoresheet!F23</f>
        <v>0</v>
      </c>
      <c r="F11" s="76">
        <f>Scoresheet!G23</f>
        <v>0</v>
      </c>
      <c r="G11" s="76">
        <f>Scoresheet!H23</f>
        <v>0</v>
      </c>
      <c r="H11" s="76">
        <f>Scoresheet!I23</f>
        <v>0</v>
      </c>
      <c r="I11" s="76">
        <f>Scoresheet!AG23</f>
        <v>0</v>
      </c>
      <c r="J11" s="76">
        <f>Scoresheet!AH23</f>
        <v>0</v>
      </c>
      <c r="K11" s="76">
        <f ca="1">Scoresheet!AI23</f>
        <v>0</v>
      </c>
      <c r="L11" s="76">
        <f ca="1">Scoresheet!AJ23</f>
        <v>0</v>
      </c>
      <c r="M11" s="76">
        <f ca="1">Scoresheet!AK23</f>
        <v>0</v>
      </c>
      <c r="N11" s="76">
        <f ca="1">Scoresheet!AL23</f>
        <v>0</v>
      </c>
      <c r="O11" s="76">
        <f ca="1">Scoresheet!AM23</f>
        <v>0</v>
      </c>
      <c r="P11" s="76">
        <f ca="1">Scoresheet!AP23</f>
        <v>0</v>
      </c>
      <c r="Q11" s="76">
        <f ca="1">Scoresheet!AQ23</f>
        <v>0</v>
      </c>
      <c r="R11" s="76">
        <f ca="1">Scoresheet!AR23</f>
        <v>0</v>
      </c>
      <c r="S11" s="76">
        <f ca="1">Scoresheet!AS23</f>
        <v>0</v>
      </c>
      <c r="T11" s="78">
        <f ca="1">Scoresheet!AT23</f>
        <v>0</v>
      </c>
    </row>
    <row r="12" spans="1:20" x14ac:dyDescent="0.35">
      <c r="A12" s="75">
        <v>9</v>
      </c>
      <c r="B12" s="76" t="str">
        <f>IF(ISBLANK(Scoresheet!C24),"",Scoresheet!C24)</f>
        <v/>
      </c>
      <c r="C12" s="76"/>
      <c r="D12" s="84"/>
      <c r="E12" s="76">
        <f>Scoresheet!F24</f>
        <v>0</v>
      </c>
      <c r="F12" s="76">
        <f>Scoresheet!G24</f>
        <v>0</v>
      </c>
      <c r="G12" s="76">
        <f>Scoresheet!H24</f>
        <v>0</v>
      </c>
      <c r="H12" s="76">
        <f>Scoresheet!I24</f>
        <v>0</v>
      </c>
      <c r="I12" s="76">
        <f>Scoresheet!AG24</f>
        <v>0</v>
      </c>
      <c r="J12" s="76">
        <f>Scoresheet!AH24</f>
        <v>0</v>
      </c>
      <c r="K12" s="76">
        <f>Scoresheet!AI24</f>
        <v>0</v>
      </c>
      <c r="L12" s="76">
        <f>Scoresheet!AJ24</f>
        <v>0</v>
      </c>
      <c r="M12" s="76">
        <f>Scoresheet!AK24</f>
        <v>0</v>
      </c>
      <c r="N12" s="76">
        <f>Scoresheet!AL24</f>
        <v>0</v>
      </c>
      <c r="O12" s="76">
        <f>Scoresheet!AM24</f>
        <v>0</v>
      </c>
      <c r="P12" s="76">
        <f>Scoresheet!AP24</f>
        <v>0</v>
      </c>
      <c r="Q12" s="76">
        <f>Scoresheet!AQ24</f>
        <v>0</v>
      </c>
      <c r="R12" s="76">
        <f>Scoresheet!AR24</f>
        <v>0</v>
      </c>
      <c r="S12" s="76">
        <f>Scoresheet!AS24</f>
        <v>0</v>
      </c>
      <c r="T12" s="78">
        <f>Scoresheet!AT24</f>
        <v>0</v>
      </c>
    </row>
    <row r="13" spans="1:20" ht="15" thickBot="1" x14ac:dyDescent="0.4">
      <c r="A13" s="79">
        <v>10</v>
      </c>
      <c r="B13" s="80" t="str">
        <f>IF(ISBLANK(Scoresheet!C25),"",Scoresheet!C25)</f>
        <v/>
      </c>
      <c r="C13" s="80"/>
      <c r="D13" s="85"/>
      <c r="E13" s="80">
        <f>Scoresheet!F25</f>
        <v>0</v>
      </c>
      <c r="F13" s="80">
        <f>Scoresheet!G25</f>
        <v>0</v>
      </c>
      <c r="G13" s="80">
        <f>Scoresheet!H25</f>
        <v>0</v>
      </c>
      <c r="H13" s="80">
        <f>Scoresheet!I25</f>
        <v>0</v>
      </c>
      <c r="I13" s="80">
        <f>Scoresheet!AG25</f>
        <v>0</v>
      </c>
      <c r="J13" s="80">
        <f>Scoresheet!AH25</f>
        <v>0</v>
      </c>
      <c r="K13" s="80">
        <f>Scoresheet!AI25</f>
        <v>0</v>
      </c>
      <c r="L13" s="80">
        <f>Scoresheet!AJ25</f>
        <v>0</v>
      </c>
      <c r="M13" s="80">
        <f>Scoresheet!AK25</f>
        <v>0</v>
      </c>
      <c r="N13" s="80">
        <f>Scoresheet!AL25</f>
        <v>0</v>
      </c>
      <c r="O13" s="80">
        <f>Scoresheet!AM25</f>
        <v>0</v>
      </c>
      <c r="P13" s="80">
        <f>Scoresheet!AP25</f>
        <v>0</v>
      </c>
      <c r="Q13" s="80">
        <f>Scoresheet!AQ25</f>
        <v>0</v>
      </c>
      <c r="R13" s="80">
        <f>Scoresheet!AR25</f>
        <v>0</v>
      </c>
      <c r="S13" s="80">
        <f>Scoresheet!AS25</f>
        <v>0</v>
      </c>
      <c r="T13" s="81">
        <f>Scoresheet!AT25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Scoresheet</vt:lpstr>
      <vt:lpstr>My Players</vt:lpstr>
      <vt:lpstr>DB</vt:lpstr>
      <vt:lpstr>Data</vt:lpstr>
      <vt:lpstr>DB!Criteria</vt:lpstr>
      <vt:lpstr>DB!Extract</vt:lpstr>
      <vt:lpstr>MyNames</vt:lpstr>
      <vt:lpstr>Scoresheet!Print_Area</vt:lpstr>
      <vt:lpstr>Scoresheet!W_L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Byrne</dc:creator>
  <cp:lastModifiedBy>Martin Byrne</cp:lastModifiedBy>
  <cp:lastPrinted>2016-08-21T15:10:12Z</cp:lastPrinted>
  <dcterms:created xsi:type="dcterms:W3CDTF">2010-07-01T13:52:57Z</dcterms:created>
  <dcterms:modified xsi:type="dcterms:W3CDTF">2025-09-08T11:24:46Z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2024-09-05T19:48:12Z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1d16a9f8-32b6-4c5e-a00b-c2585ead34d6</vt:lpwstr>
  </property>
  <property fmtid="{D5CDD505-2E9C-101B-9397-08002B2CF9AE}" pid="7" name="MSIP_Label_defa4170-0d19-0005-0004-bc88714345d2_ActionId">
    <vt:lpwstr>530805ac-4901-4d95-9310-b86f2e5da48c</vt:lpwstr>
  </property>
  <property fmtid="{D5CDD505-2E9C-101B-9397-08002B2CF9AE}" pid="8" name="MSIP_Label_defa4170-0d19-0005-0004-bc88714345d2_ContentBits">
    <vt:lpwstr>0</vt:lpwstr>
  </property>
</Properties>
</file>